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vin\Documents\"/>
    </mc:Choice>
  </mc:AlternateContent>
  <xr:revisionPtr revIDLastSave="0" documentId="8_{5C603555-5659-4BDF-A2BF-045847C5D373}" xr6:coauthVersionLast="47" xr6:coauthVersionMax="47" xr10:uidLastSave="{00000000-0000-0000-0000-000000000000}"/>
  <bookViews>
    <workbookView xWindow="-120" yWindow="-120" windowWidth="29040" windowHeight="15720" xr2:uid="{0346ACA6-FB93-4FD0-8E17-7FE32D21DBE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5" i="1" l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B103" i="1"/>
  <c r="B94" i="1"/>
  <c r="P97" i="1"/>
  <c r="P98" i="1"/>
  <c r="P99" i="1"/>
  <c r="P100" i="1"/>
  <c r="P101" i="1"/>
  <c r="P96" i="1"/>
  <c r="P92" i="1"/>
  <c r="D102" i="1"/>
  <c r="B102" i="1"/>
  <c r="C94" i="1"/>
  <c r="C102" i="1" s="1"/>
  <c r="D94" i="1"/>
  <c r="E94" i="1"/>
  <c r="E102" i="1" s="1"/>
  <c r="F94" i="1"/>
  <c r="F102" i="1" s="1"/>
  <c r="G94" i="1"/>
  <c r="G102" i="1" s="1"/>
  <c r="H94" i="1"/>
  <c r="H102" i="1" s="1"/>
  <c r="J94" i="1"/>
  <c r="J102" i="1" s="1"/>
  <c r="K94" i="1"/>
  <c r="K102" i="1" s="1"/>
  <c r="L94" i="1"/>
  <c r="L102" i="1" s="1"/>
  <c r="M94" i="1"/>
  <c r="M102" i="1" s="1"/>
  <c r="N94" i="1"/>
  <c r="N102" i="1" s="1"/>
  <c r="O94" i="1"/>
  <c r="O102" i="1" s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G119" i="1"/>
  <c r="F119" i="1"/>
  <c r="D119" i="1"/>
  <c r="C119" i="1"/>
  <c r="A119" i="1"/>
  <c r="I86" i="1"/>
  <c r="P84" i="1"/>
  <c r="F75" i="1"/>
  <c r="F81" i="1" s="1"/>
  <c r="P74" i="1"/>
  <c r="S68" i="1"/>
  <c r="O62" i="1"/>
  <c r="O61" i="1"/>
  <c r="O60" i="1"/>
  <c r="O59" i="1"/>
  <c r="O58" i="1"/>
  <c r="Q58" i="1" s="1"/>
  <c r="O43" i="1"/>
  <c r="O42" i="1"/>
  <c r="O41" i="1"/>
  <c r="O40" i="1"/>
  <c r="O39" i="1"/>
  <c r="M38" i="1"/>
  <c r="M48" i="1" s="1"/>
  <c r="L38" i="1"/>
  <c r="L48" i="1" s="1"/>
  <c r="M28" i="1"/>
  <c r="L28" i="1"/>
  <c r="K28" i="1"/>
  <c r="J28" i="1"/>
  <c r="I28" i="1"/>
  <c r="H28" i="1"/>
  <c r="F28" i="1"/>
  <c r="E28" i="1"/>
  <c r="D28" i="1"/>
  <c r="C28" i="1"/>
  <c r="B28" i="1"/>
  <c r="M27" i="1"/>
  <c r="L27" i="1"/>
  <c r="K27" i="1"/>
  <c r="J27" i="1"/>
  <c r="I27" i="1"/>
  <c r="H27" i="1"/>
  <c r="F27" i="1"/>
  <c r="E27" i="1"/>
  <c r="D27" i="1"/>
  <c r="C27" i="1"/>
  <c r="B27" i="1"/>
  <c r="M26" i="1"/>
  <c r="L26" i="1"/>
  <c r="K26" i="1"/>
  <c r="J26" i="1"/>
  <c r="I26" i="1"/>
  <c r="H26" i="1"/>
  <c r="F26" i="1"/>
  <c r="E26" i="1"/>
  <c r="D26" i="1"/>
  <c r="C26" i="1"/>
  <c r="B26" i="1"/>
  <c r="N25" i="1"/>
  <c r="N24" i="1"/>
  <c r="N23" i="1"/>
  <c r="N22" i="1"/>
  <c r="N21" i="1"/>
  <c r="N19" i="1"/>
  <c r="N18" i="1"/>
  <c r="O13" i="1"/>
  <c r="P6" i="1"/>
  <c r="P94" i="1" l="1"/>
  <c r="P102" i="1"/>
  <c r="C30" i="1"/>
  <c r="C35" i="1" s="1"/>
  <c r="C38" i="1" s="1"/>
  <c r="J30" i="1"/>
  <c r="I35" i="1" s="1"/>
  <c r="I38" i="1" s="1"/>
  <c r="F30" i="1"/>
  <c r="F35" i="1" s="1"/>
  <c r="F38" i="1" s="1"/>
  <c r="H30" i="1"/>
  <c r="H35" i="1" s="1"/>
  <c r="H38" i="1" s="1"/>
  <c r="B30" i="1"/>
  <c r="B35" i="1" s="1"/>
  <c r="B38" i="1" s="1"/>
  <c r="M29" i="1"/>
  <c r="M30" i="1" s="1"/>
  <c r="N29" i="1"/>
  <c r="E30" i="1"/>
  <c r="E35" i="1" s="1"/>
  <c r="E38" i="1" s="1"/>
  <c r="D30" i="1"/>
  <c r="K30" i="1"/>
  <c r="L30" i="1"/>
  <c r="F82" i="1"/>
  <c r="N30" i="1" l="1"/>
  <c r="O35" i="1" s="1"/>
  <c r="I31" i="1"/>
  <c r="N35" i="1"/>
  <c r="N38" i="1" s="1"/>
  <c r="F85" i="1"/>
  <c r="F86" i="1" s="1"/>
  <c r="K35" i="1"/>
  <c r="K38" i="1" s="1"/>
  <c r="L31" i="1"/>
  <c r="K36" i="1" s="1"/>
  <c r="J35" i="1"/>
  <c r="J38" i="1" s="1"/>
  <c r="D35" i="1"/>
  <c r="D38" i="1" s="1"/>
  <c r="C31" i="1" l="1"/>
  <c r="C36" i="1" s="1"/>
  <c r="C46" i="1" s="1"/>
  <c r="E31" i="1"/>
  <c r="E36" i="1" s="1"/>
  <c r="E44" i="1" s="1"/>
  <c r="J31" i="1"/>
  <c r="I36" i="1" s="1"/>
  <c r="I44" i="1" s="1"/>
  <c r="M31" i="1"/>
  <c r="N36" i="1" s="1"/>
  <c r="N44" i="1" s="1"/>
  <c r="H31" i="1"/>
  <c r="H36" i="1" s="1"/>
  <c r="D31" i="1"/>
  <c r="D36" i="1" s="1"/>
  <c r="D46" i="1" s="1"/>
  <c r="B31" i="1"/>
  <c r="K31" i="1"/>
  <c r="J36" i="1" s="1"/>
  <c r="J45" i="1" s="1"/>
  <c r="F31" i="1"/>
  <c r="F36" i="1" s="1"/>
  <c r="F45" i="1" s="1"/>
  <c r="O32" i="1"/>
  <c r="O38" i="1"/>
  <c r="O47" i="1" s="1"/>
  <c r="J44" i="1"/>
  <c r="I45" i="1"/>
  <c r="K46" i="1"/>
  <c r="K44" i="1"/>
  <c r="K45" i="1"/>
  <c r="K48" i="1" s="1"/>
  <c r="B36" i="1"/>
  <c r="N31" i="1"/>
  <c r="H45" i="1"/>
  <c r="H46" i="1"/>
  <c r="H44" i="1"/>
  <c r="C44" i="1"/>
  <c r="C45" i="1"/>
  <c r="J46" i="1" l="1"/>
  <c r="J48" i="1" s="1"/>
  <c r="E46" i="1"/>
  <c r="D45" i="1"/>
  <c r="E45" i="1"/>
  <c r="E48" i="1" s="1"/>
  <c r="D44" i="1"/>
  <c r="I46" i="1"/>
  <c r="F44" i="1"/>
  <c r="F48" i="1" s="1"/>
  <c r="N46" i="1"/>
  <c r="N45" i="1"/>
  <c r="F46" i="1"/>
  <c r="I48" i="1"/>
  <c r="D48" i="1"/>
  <c r="B45" i="1"/>
  <c r="B44" i="1"/>
  <c r="B46" i="1"/>
  <c r="O36" i="1"/>
  <c r="H48" i="1"/>
  <c r="C48" i="1"/>
  <c r="N48" i="1" l="1"/>
  <c r="B48" i="1"/>
  <c r="O48" i="1" l="1"/>
  <c r="B49" i="1" s="1"/>
  <c r="B54" i="1" l="1"/>
  <c r="O52" i="1"/>
  <c r="L49" i="1"/>
  <c r="L54" i="1" s="1"/>
  <c r="M49" i="1"/>
  <c r="M54" i="1" s="1"/>
  <c r="D49" i="1"/>
  <c r="D54" i="1" s="1"/>
  <c r="J49" i="1"/>
  <c r="N49" i="1"/>
  <c r="N54" i="1" s="1"/>
  <c r="K49" i="1"/>
  <c r="I49" i="1"/>
  <c r="I54" i="1" s="1"/>
  <c r="H49" i="1"/>
  <c r="H54" i="1" s="1"/>
  <c r="F49" i="1"/>
  <c r="F54" i="1" s="1"/>
  <c r="E49" i="1"/>
  <c r="E54" i="1" s="1"/>
  <c r="C49" i="1"/>
  <c r="C54" i="1" s="1"/>
  <c r="J55" i="1" l="1"/>
  <c r="J57" i="1" s="1"/>
  <c r="J54" i="1"/>
  <c r="F55" i="1"/>
  <c r="F57" i="1" s="1"/>
  <c r="F65" i="1"/>
  <c r="F64" i="1"/>
  <c r="F63" i="1"/>
  <c r="M55" i="1"/>
  <c r="M57" i="1" s="1"/>
  <c r="M65" i="1"/>
  <c r="M64" i="1"/>
  <c r="M63" i="1"/>
  <c r="I65" i="1"/>
  <c r="I63" i="1"/>
  <c r="I64" i="1"/>
  <c r="I55" i="1"/>
  <c r="I57" i="1" s="1"/>
  <c r="L63" i="1"/>
  <c r="L65" i="1"/>
  <c r="L64" i="1"/>
  <c r="L55" i="1"/>
  <c r="L57" i="1" s="1"/>
  <c r="B65" i="1"/>
  <c r="B63" i="1"/>
  <c r="B64" i="1"/>
  <c r="B55" i="1"/>
  <c r="K55" i="1"/>
  <c r="K57" i="1" s="1"/>
  <c r="K54" i="1"/>
  <c r="E63" i="1"/>
  <c r="E65" i="1"/>
  <c r="E64" i="1"/>
  <c r="E55" i="1"/>
  <c r="E57" i="1" s="1"/>
  <c r="D64" i="1"/>
  <c r="D63" i="1"/>
  <c r="D55" i="1"/>
  <c r="D57" i="1" s="1"/>
  <c r="D65" i="1"/>
  <c r="H55" i="1"/>
  <c r="H57" i="1" s="1"/>
  <c r="H64" i="1"/>
  <c r="H63" i="1"/>
  <c r="H65" i="1"/>
  <c r="C65" i="1"/>
  <c r="C64" i="1"/>
  <c r="C55" i="1"/>
  <c r="C57" i="1" s="1"/>
  <c r="C63" i="1"/>
  <c r="N55" i="1"/>
  <c r="N57" i="1" s="1"/>
  <c r="N64" i="1"/>
  <c r="N63" i="1"/>
  <c r="N65" i="1"/>
  <c r="O49" i="1"/>
  <c r="M67" i="1" l="1"/>
  <c r="M74" i="1" s="1"/>
  <c r="M75" i="1" s="1"/>
  <c r="L67" i="1"/>
  <c r="L74" i="1" s="1"/>
  <c r="L75" i="1" s="1"/>
  <c r="E67" i="1"/>
  <c r="E74" i="1" s="1"/>
  <c r="E75" i="1" s="1"/>
  <c r="N67" i="1"/>
  <c r="C67" i="1"/>
  <c r="H67" i="1"/>
  <c r="K64" i="1"/>
  <c r="K63" i="1"/>
  <c r="K65" i="1"/>
  <c r="B57" i="1"/>
  <c r="O55" i="1"/>
  <c r="F67" i="1"/>
  <c r="O54" i="1"/>
  <c r="D67" i="1"/>
  <c r="I67" i="1"/>
  <c r="J65" i="1"/>
  <c r="J64" i="1"/>
  <c r="P64" i="1" s="1"/>
  <c r="J63" i="1"/>
  <c r="K67" i="1" l="1"/>
  <c r="J67" i="1"/>
  <c r="P63" i="1"/>
  <c r="P65" i="1"/>
  <c r="J74" i="1"/>
  <c r="J75" i="1" s="1"/>
  <c r="K74" i="1"/>
  <c r="K75" i="1" s="1"/>
  <c r="G74" i="1"/>
  <c r="G75" i="1" s="1"/>
  <c r="H74" i="1"/>
  <c r="H75" i="1" s="1"/>
  <c r="C74" i="1"/>
  <c r="C75" i="1" s="1"/>
  <c r="D74" i="1"/>
  <c r="D75" i="1" s="1"/>
  <c r="O57" i="1"/>
  <c r="B67" i="1"/>
  <c r="N74" i="1"/>
  <c r="N75" i="1" s="1"/>
  <c r="I74" i="1"/>
  <c r="I75" i="1" s="1"/>
  <c r="E82" i="1"/>
  <c r="E81" i="1"/>
  <c r="M82" i="1"/>
  <c r="M81" i="1"/>
  <c r="L81" i="1"/>
  <c r="L82" i="1"/>
  <c r="G82" i="1" l="1"/>
  <c r="G81" i="1"/>
  <c r="L85" i="1"/>
  <c r="D82" i="1"/>
  <c r="D81" i="1"/>
  <c r="M85" i="1"/>
  <c r="N82" i="1"/>
  <c r="N81" i="1"/>
  <c r="C81" i="1"/>
  <c r="C82" i="1"/>
  <c r="K82" i="1"/>
  <c r="K81" i="1"/>
  <c r="O66" i="1"/>
  <c r="B74" i="1"/>
  <c r="O67" i="1"/>
  <c r="B68" i="1" s="1"/>
  <c r="I81" i="1"/>
  <c r="I82" i="1"/>
  <c r="E85" i="1"/>
  <c r="H82" i="1"/>
  <c r="H81" i="1"/>
  <c r="J82" i="1"/>
  <c r="J81" i="1"/>
  <c r="N85" i="1" l="1"/>
  <c r="F133" i="1" s="1"/>
  <c r="B75" i="1"/>
  <c r="C85" i="1"/>
  <c r="H85" i="1"/>
  <c r="L86" i="1"/>
  <c r="F128" i="1"/>
  <c r="D85" i="1"/>
  <c r="P85" i="1"/>
  <c r="P86" i="1" s="1"/>
  <c r="P87" i="1" s="1"/>
  <c r="O74" i="1"/>
  <c r="O75" i="1" s="1"/>
  <c r="M68" i="1"/>
  <c r="E68" i="1"/>
  <c r="L68" i="1"/>
  <c r="J68" i="1"/>
  <c r="H68" i="1"/>
  <c r="I68" i="1"/>
  <c r="D68" i="1"/>
  <c r="K68" i="1"/>
  <c r="C68" i="1"/>
  <c r="N68" i="1"/>
  <c r="F68" i="1"/>
  <c r="M86" i="1"/>
  <c r="F129" i="1"/>
  <c r="F125" i="1"/>
  <c r="E86" i="1"/>
  <c r="J85" i="1"/>
  <c r="K85" i="1"/>
  <c r="G85" i="1"/>
  <c r="N86" i="1" l="1"/>
  <c r="O68" i="1"/>
  <c r="F126" i="1"/>
  <c r="J86" i="1"/>
  <c r="F121" i="1"/>
  <c r="H86" i="1"/>
  <c r="F124" i="1"/>
  <c r="C86" i="1"/>
  <c r="F127" i="1"/>
  <c r="K86" i="1"/>
  <c r="F123" i="1"/>
  <c r="D86" i="1"/>
  <c r="G86" i="1"/>
  <c r="F122" i="1"/>
  <c r="B82" i="1"/>
  <c r="B81" i="1"/>
  <c r="B85" i="1" l="1"/>
  <c r="O85" i="1" l="1"/>
  <c r="F120" i="1"/>
  <c r="F131" i="1" s="1"/>
  <c r="F134" i="1" s="1"/>
  <c r="B86" i="1"/>
  <c r="O86" i="1" s="1"/>
  <c r="K105" i="1"/>
  <c r="H105" i="1"/>
  <c r="D105" i="1"/>
  <c r="O105" i="1"/>
  <c r="J105" i="1"/>
  <c r="M105" i="1"/>
  <c r="L105" i="1"/>
  <c r="N105" i="1"/>
  <c r="G105" i="1"/>
  <c r="F105" i="1"/>
  <c r="E105" i="1"/>
  <c r="P103" i="1"/>
  <c r="C105" i="1"/>
  <c r="B105" i="1" l="1"/>
  <c r="P111" i="1" s="1"/>
</calcChain>
</file>

<file path=xl/sharedStrings.xml><?xml version="1.0" encoding="utf-8"?>
<sst xmlns="http://schemas.openxmlformats.org/spreadsheetml/2006/main" count="165" uniqueCount="72">
  <si>
    <t>M HOLLAND</t>
  </si>
  <si>
    <t>S BEST</t>
  </si>
  <si>
    <t>D COATES</t>
  </si>
  <si>
    <t>G GERRED</t>
  </si>
  <si>
    <t>P HOLLAND</t>
  </si>
  <si>
    <t>S HOLLAND</t>
  </si>
  <si>
    <t>J WITTE</t>
  </si>
  <si>
    <t>A BEDFORD (retired)</t>
  </si>
  <si>
    <t>KIM LOMBARD</t>
  </si>
  <si>
    <t>MELISSA HOLLAND</t>
  </si>
  <si>
    <t>UNALLOCATED</t>
  </si>
  <si>
    <t>TOTAL FUND</t>
  </si>
  <si>
    <t>FUND SPLIT 31 MARCH 2016</t>
  </si>
  <si>
    <t>OUR % CALCULATIONS</t>
  </si>
  <si>
    <t>accounts show:</t>
  </si>
  <si>
    <t>difference of:</t>
  </si>
  <si>
    <t>CONTRIBUTIONS 2016-2017</t>
  </si>
  <si>
    <t>PENSION PAYMENTS 2016-2017</t>
  </si>
  <si>
    <t xml:space="preserve">TRANSFER OUT </t>
  </si>
  <si>
    <t>FEES</t>
  </si>
  <si>
    <t>CHANGE IN MARKET VALUE</t>
  </si>
  <si>
    <t>NET RENTAL INCOME</t>
  </si>
  <si>
    <t>difference in contributions</t>
  </si>
  <si>
    <t>FUND SPLIT 31 MARCH 2017</t>
  </si>
  <si>
    <t>% FUND SPLIT 31 MARCH 2017</t>
  </si>
  <si>
    <t>J WITTE (LEAVER)</t>
  </si>
  <si>
    <t>CONTRIBUTIONS 2017-2018</t>
  </si>
  <si>
    <t>PENSION PAYMENTS 2017-2018</t>
  </si>
  <si>
    <t>TRANSFERS IN</t>
  </si>
  <si>
    <t xml:space="preserve">TRANSFERS OUT </t>
  </si>
  <si>
    <t>INVESTMENT INCOME</t>
  </si>
  <si>
    <t>RE-ALLOCATED RIGHTS</t>
  </si>
  <si>
    <t>FUND SPLIT 31 MARCH 2018</t>
  </si>
  <si>
    <t>% FUND SPLIT 31 MARCH 2018</t>
  </si>
  <si>
    <t>Date of Birth:</t>
  </si>
  <si>
    <t>IAIN CRAIG</t>
  </si>
  <si>
    <t>ROGER BEST</t>
  </si>
  <si>
    <t>FUND SPLIT CARRIED FORWARD</t>
  </si>
  <si>
    <t>CONTRIBUTIONS 2018-2020</t>
  </si>
  <si>
    <t xml:space="preserve">PENSION PAYMENTS </t>
  </si>
  <si>
    <t>PCLS PAYMENT</t>
  </si>
  <si>
    <t>FUND SPLIT 31 MARCH 2020</t>
  </si>
  <si>
    <t>% FUND SPLIT 31 MARCH 2020</t>
  </si>
  <si>
    <t>Accounts C/B 31/03/19</t>
  </si>
  <si>
    <t>ADJUSTMENT FOR ACCOUNTS - DIFFERENCE IN CONTRIBUTIONS IN 2016/2017</t>
  </si>
  <si>
    <t>P HOLLAND PCLS</t>
  </si>
  <si>
    <t>P HOLLAND UNCRYSTALLISED</t>
  </si>
  <si>
    <t>MELISSA ROACH</t>
  </si>
  <si>
    <t>ACCOUNTS FIGURES</t>
  </si>
  <si>
    <t>FUND SPLIT 31 MARCH 2020 %</t>
  </si>
  <si>
    <t>FUND SPLIT 31 MARCH 2020 £</t>
  </si>
  <si>
    <t>DIFFERENCE</t>
  </si>
  <si>
    <t>CONTRIBUTIONS 2020-2020</t>
  </si>
  <si>
    <t>P HOLLAND CRYSTALLISED</t>
  </si>
  <si>
    <t>CONTRIBUTIONS 2020-2021</t>
  </si>
  <si>
    <t>ADJUSTMENT</t>
  </si>
  <si>
    <t>Share of Fund</t>
  </si>
  <si>
    <t>total cont</t>
  </si>
  <si>
    <t>Share of Fund 2021/22</t>
  </si>
  <si>
    <t>Employer</t>
  </si>
  <si>
    <t>Employee</t>
  </si>
  <si>
    <t>K LOMBARD</t>
  </si>
  <si>
    <t>M ROACH</t>
  </si>
  <si>
    <t>I CRAIG</t>
  </si>
  <si>
    <t>R BEST</t>
  </si>
  <si>
    <t>A MELLET</t>
  </si>
  <si>
    <t xml:space="preserve">OUR CALCULATIONS </t>
  </si>
  <si>
    <t>PROVIDED ACCOUNTS</t>
  </si>
  <si>
    <t>INVESTMENT INCOME/ADJUSTMENT</t>
  </si>
  <si>
    <t>ADJUSTMENT IN ACCOUNTS</t>
  </si>
  <si>
    <t>2022/2023 FUND SPLIT</t>
  </si>
  <si>
    <t>rounded to .08p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</si>
</sst>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[$£-809]* #,##0.00_-;\-[$£-809]* #,##0.00_-;_-[$£-809]* &quot;-&quot;??_-;_-@"/>
    <numFmt numFmtId="165" formatCode="_-&quot;£&quot;* #,##0.00_-;\-&quot;£&quot;* #,##0.00_-;_-&quot;£&quot;* &quot;-&quot;??_-;_-@"/>
    <numFmt numFmtId="166" formatCode="d/m/yyyy"/>
    <numFmt numFmtId="167" formatCode="_-* #,##0.00_-;\-* #,##0.00_-;_-* &quot;-&quot;??_-;_-@"/>
    <numFmt numFmtId="173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</font>
    <font>
      <b/>
      <sz val="11"/>
      <color rgb="FFFF0000"/>
      <name val="Calibri"/>
    </font>
    <font>
      <sz val="11"/>
      <color theme="1"/>
      <name val="Calibri"/>
    </font>
    <font>
      <sz val="11"/>
      <color rgb="FF000000"/>
      <name val="Calibri"/>
    </font>
    <font>
      <b/>
      <sz val="11"/>
      <color theme="1"/>
      <name val="Arial"/>
    </font>
    <font>
      <sz val="10"/>
      <color theme="1"/>
      <name val="Arial"/>
    </font>
    <font>
      <sz val="10"/>
      <color theme="1"/>
      <name val="Calibri"/>
    </font>
    <font>
      <sz val="10"/>
      <color rgb="FF000000"/>
      <name val="Arial"/>
    </font>
    <font>
      <b/>
      <sz val="11"/>
      <name val="Arial"/>
    </font>
    <font>
      <b/>
      <sz val="11"/>
      <color rgb="FF000000"/>
      <name val="Calibri"/>
    </font>
    <font>
      <sz val="11"/>
      <name val="Arial"/>
    </font>
    <font>
      <sz val="11"/>
      <color rgb="FF000000"/>
      <name val="Roboto"/>
    </font>
    <font>
      <b/>
      <sz val="11"/>
      <name val="Calibri"/>
      <family val="2"/>
    </font>
    <font>
      <sz val="12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/>
    <xf numFmtId="0" fontId="3" fillId="0" borderId="2" xfId="0" applyFont="1" applyBorder="1" applyAlignment="1"/>
    <xf numFmtId="0" fontId="4" fillId="0" borderId="2" xfId="0" applyFont="1" applyBorder="1" applyAlignment="1"/>
    <xf numFmtId="0" fontId="3" fillId="0" borderId="3" xfId="0" applyFont="1" applyBorder="1" applyAlignment="1"/>
    <xf numFmtId="0" fontId="0" fillId="0" borderId="0" xfId="0" applyAlignment="1"/>
    <xf numFmtId="0" fontId="5" fillId="0" borderId="4" xfId="0" applyFont="1" applyBorder="1" applyAlignment="1"/>
    <xf numFmtId="164" fontId="5" fillId="0" borderId="5" xfId="0" applyNumberFormat="1" applyFont="1" applyBorder="1" applyAlignment="1"/>
    <xf numFmtId="164" fontId="5" fillId="0" borderId="6" xfId="0" applyNumberFormat="1" applyFont="1" applyBorder="1" applyAlignment="1"/>
    <xf numFmtId="10" fontId="5" fillId="0" borderId="5" xfId="0" applyNumberFormat="1" applyFont="1" applyBorder="1" applyAlignment="1"/>
    <xf numFmtId="10" fontId="5" fillId="0" borderId="6" xfId="0" applyNumberFormat="1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0" xfId="0" applyFont="1" applyAlignment="1"/>
    <xf numFmtId="165" fontId="5" fillId="0" borderId="5" xfId="0" applyNumberFormat="1" applyFont="1" applyBorder="1" applyAlignment="1"/>
    <xf numFmtId="165" fontId="5" fillId="0" borderId="6" xfId="0" applyNumberFormat="1" applyFont="1" applyBorder="1" applyAlignment="1"/>
    <xf numFmtId="165" fontId="5" fillId="0" borderId="7" xfId="0" applyNumberFormat="1" applyFont="1" applyBorder="1" applyAlignment="1"/>
    <xf numFmtId="165" fontId="5" fillId="0" borderId="0" xfId="0" applyNumberFormat="1" applyFont="1" applyAlignment="1"/>
    <xf numFmtId="164" fontId="5" fillId="0" borderId="0" xfId="0" applyNumberFormat="1" applyFont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10" xfId="0" applyFont="1" applyBorder="1" applyAlignment="1"/>
    <xf numFmtId="9" fontId="5" fillId="0" borderId="5" xfId="0" applyNumberFormat="1" applyFont="1" applyBorder="1" applyAlignment="1"/>
    <xf numFmtId="166" fontId="5" fillId="0" borderId="9" xfId="0" applyNumberFormat="1" applyFont="1" applyBorder="1" applyAlignment="1"/>
    <xf numFmtId="0" fontId="3" fillId="0" borderId="4" xfId="0" applyFont="1" applyBorder="1" applyAlignment="1"/>
    <xf numFmtId="165" fontId="3" fillId="0" borderId="5" xfId="0" applyNumberFormat="1" applyFont="1" applyBorder="1" applyAlignment="1"/>
    <xf numFmtId="0" fontId="3" fillId="0" borderId="0" xfId="0" applyFont="1" applyAlignment="1"/>
    <xf numFmtId="164" fontId="3" fillId="0" borderId="5" xfId="0" applyNumberFormat="1" applyFont="1" applyBorder="1" applyAlignment="1"/>
    <xf numFmtId="0" fontId="3" fillId="0" borderId="7" xfId="0" applyFont="1" applyBorder="1" applyAlignment="1"/>
    <xf numFmtId="0" fontId="6" fillId="0" borderId="0" xfId="0" applyFont="1" applyAlignment="1"/>
    <xf numFmtId="0" fontId="6" fillId="0" borderId="0" xfId="0" applyFont="1" applyAlignment="1">
      <alignment vertical="center"/>
    </xf>
    <xf numFmtId="0" fontId="7" fillId="0" borderId="4" xfId="0" applyFont="1" applyBorder="1" applyAlignment="1"/>
    <xf numFmtId="164" fontId="0" fillId="0" borderId="0" xfId="0" applyNumberFormat="1" applyAlignment="1"/>
    <xf numFmtId="0" fontId="4" fillId="0" borderId="0" xfId="0" applyFont="1" applyAlignment="1"/>
    <xf numFmtId="0" fontId="8" fillId="0" borderId="0" xfId="0" applyFont="1" applyAlignment="1"/>
    <xf numFmtId="164" fontId="8" fillId="0" borderId="0" xfId="0" applyNumberFormat="1" applyFont="1" applyAlignment="1"/>
    <xf numFmtId="165" fontId="9" fillId="0" borderId="0" xfId="0" applyNumberFormat="1" applyFont="1" applyAlignment="1"/>
    <xf numFmtId="0" fontId="10" fillId="0" borderId="0" xfId="0" applyFont="1" applyAlignment="1">
      <alignment vertical="center"/>
    </xf>
    <xf numFmtId="10" fontId="0" fillId="0" borderId="0" xfId="0" applyNumberFormat="1" applyAlignment="1"/>
    <xf numFmtId="10" fontId="5" fillId="0" borderId="0" xfId="0" applyNumberFormat="1" applyFont="1" applyAlignment="1"/>
    <xf numFmtId="0" fontId="11" fillId="0" borderId="0" xfId="0" applyFont="1" applyAlignment="1"/>
    <xf numFmtId="165" fontId="3" fillId="0" borderId="0" xfId="0" applyNumberFormat="1" applyFont="1" applyAlignment="1"/>
    <xf numFmtId="2" fontId="0" fillId="0" borderId="0" xfId="0" applyNumberFormat="1" applyAlignment="1"/>
    <xf numFmtId="167" fontId="3" fillId="0" borderId="0" xfId="0" applyNumberFormat="1" applyFont="1" applyAlignment="1"/>
    <xf numFmtId="167" fontId="7" fillId="0" borderId="0" xfId="0" applyNumberFormat="1" applyFont="1" applyAlignment="1"/>
    <xf numFmtId="167" fontId="12" fillId="0" borderId="0" xfId="0" applyNumberFormat="1" applyFont="1" applyAlignment="1"/>
    <xf numFmtId="2" fontId="5" fillId="0" borderId="0" xfId="0" applyNumberFormat="1" applyFont="1" applyAlignment="1"/>
    <xf numFmtId="167" fontId="0" fillId="0" borderId="0" xfId="0" applyNumberFormat="1" applyAlignment="1"/>
    <xf numFmtId="0" fontId="15" fillId="0" borderId="2" xfId="0" applyFont="1" applyBorder="1" applyAlignment="1"/>
    <xf numFmtId="0" fontId="18" fillId="0" borderId="2" xfId="0" applyFont="1" applyBorder="1" applyAlignment="1"/>
    <xf numFmtId="0" fontId="18" fillId="0" borderId="3" xfId="0" applyFont="1" applyBorder="1" applyAlignment="1"/>
    <xf numFmtId="0" fontId="18" fillId="0" borderId="7" xfId="0" applyFont="1" applyBorder="1" applyAlignment="1"/>
    <xf numFmtId="0" fontId="18" fillId="0" borderId="0" xfId="0" applyFont="1" applyFill="1" applyBorder="1" applyAlignment="1"/>
    <xf numFmtId="43" fontId="20" fillId="0" borderId="0" xfId="1" applyFont="1" applyAlignment="1"/>
    <xf numFmtId="43" fontId="19" fillId="0" borderId="0" xfId="1" applyFont="1" applyAlignment="1"/>
    <xf numFmtId="43" fontId="21" fillId="0" borderId="0" xfId="1" applyFont="1" applyAlignment="1"/>
    <xf numFmtId="43" fontId="22" fillId="0" borderId="0" xfId="1" applyFont="1" applyAlignment="1"/>
    <xf numFmtId="43" fontId="0" fillId="0" borderId="0" xfId="0" applyNumberFormat="1" applyAlignment="1"/>
    <xf numFmtId="173" fontId="22" fillId="0" borderId="0" xfId="2" applyNumberFormat="1" applyFont="1" applyAlignment="1"/>
    <xf numFmtId="0" fontId="18" fillId="0" borderId="4" xfId="0" applyFont="1" applyBorder="1" applyAlignment="1"/>
    <xf numFmtId="0" fontId="17" fillId="0" borderId="4" xfId="0" applyFont="1" applyBorder="1" applyAlignment="1"/>
    <xf numFmtId="43" fontId="23" fillId="0" borderId="0" xfId="1" applyFont="1" applyAlignment="1"/>
    <xf numFmtId="43" fontId="16" fillId="0" borderId="0" xfId="1" applyFont="1" applyAlignment="1"/>
    <xf numFmtId="0" fontId="17" fillId="0" borderId="4" xfId="0" applyFont="1" applyFill="1" applyBorder="1" applyAlignment="1"/>
    <xf numFmtId="0" fontId="13" fillId="0" borderId="0" xfId="0" applyFont="1" applyAlignment="1"/>
    <xf numFmtId="167" fontId="14" fillId="2" borderId="11" xfId="0" applyNumberFormat="1" applyFont="1" applyFill="1" applyBorder="1" applyAlignment="1"/>
    <xf numFmtId="167" fontId="18" fillId="0" borderId="0" xfId="0" applyNumberFormat="1" applyFont="1" applyAlignment="1"/>
    <xf numFmtId="0" fontId="2" fillId="0" borderId="0" xfId="0" applyFont="1" applyAlignment="1"/>
    <xf numFmtId="43" fontId="2" fillId="0" borderId="0" xfId="0" applyNumberFormat="1" applyFont="1" applyAlignment="1"/>
    <xf numFmtId="43" fontId="24" fillId="0" borderId="0" xfId="1" applyFont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vin\Downloads\Universal%20Group%20Fund%20Split%20Calculator%20-%20updated%202021%20(2).xlsx" TargetMode="External"/><Relationship Id="rId1" Type="http://schemas.openxmlformats.org/officeDocument/2006/relationships/externalLinkPath" Target="/Users/Gavin/Downloads/Universal%20Group%20Fund%20Split%20Calculator%20-%20updated%20202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nd Split"/>
      <sheetName val="Contributions"/>
      <sheetName val="Data Capture"/>
      <sheetName val="Valuation"/>
    </sheetNames>
    <sheetDataSet>
      <sheetData sheetId="0" refreshError="1"/>
      <sheetData sheetId="1">
        <row r="2">
          <cell r="A2" t="str">
            <v>Members 20/21</v>
          </cell>
          <cell r="C2" t="str">
            <v>Employee</v>
          </cell>
          <cell r="D2" t="str">
            <v>Company</v>
          </cell>
          <cell r="F2" t="str">
            <v xml:space="preserve"> Share of Fund</v>
          </cell>
        </row>
        <row r="3">
          <cell r="A3" t="str">
            <v>Michael</v>
          </cell>
          <cell r="B3" t="str">
            <v>Holland</v>
          </cell>
          <cell r="C3">
            <v>0</v>
          </cell>
          <cell r="D3">
            <v>3999.96</v>
          </cell>
          <cell r="E3">
            <v>3999.96</v>
          </cell>
        </row>
        <row r="4">
          <cell r="A4" t="str">
            <v>Susan</v>
          </cell>
          <cell r="B4" t="str">
            <v>Holland</v>
          </cell>
          <cell r="C4">
            <v>2500</v>
          </cell>
          <cell r="D4">
            <v>13500</v>
          </cell>
          <cell r="E4">
            <v>16000</v>
          </cell>
        </row>
        <row r="5">
          <cell r="A5" t="str">
            <v>Phillip</v>
          </cell>
          <cell r="B5" t="str">
            <v>Holland</v>
          </cell>
          <cell r="C5">
            <v>3090.55</v>
          </cell>
          <cell r="D5">
            <v>3287.5</v>
          </cell>
          <cell r="E5">
            <v>6378.05</v>
          </cell>
        </row>
        <row r="6">
          <cell r="A6" t="str">
            <v>David</v>
          </cell>
          <cell r="B6" t="str">
            <v>Coates</v>
          </cell>
          <cell r="C6">
            <v>3250</v>
          </cell>
          <cell r="D6">
            <v>3250</v>
          </cell>
          <cell r="E6">
            <v>6500</v>
          </cell>
        </row>
        <row r="7">
          <cell r="A7" t="str">
            <v>Simon</v>
          </cell>
          <cell r="B7" t="str">
            <v>Best</v>
          </cell>
          <cell r="C7">
            <v>4500</v>
          </cell>
          <cell r="D7">
            <v>7191.67</v>
          </cell>
          <cell r="E7">
            <v>11691.67</v>
          </cell>
        </row>
        <row r="8">
          <cell r="A8" t="str">
            <v>Graham</v>
          </cell>
          <cell r="B8" t="str">
            <v>Gerred</v>
          </cell>
          <cell r="C8">
            <v>1858.05</v>
          </cell>
          <cell r="D8">
            <v>2100</v>
          </cell>
          <cell r="E8">
            <v>3958.05</v>
          </cell>
        </row>
        <row r="9">
          <cell r="A9" t="str">
            <v>Kim</v>
          </cell>
          <cell r="B9" t="str">
            <v>Lombard</v>
          </cell>
          <cell r="C9">
            <v>3750</v>
          </cell>
          <cell r="D9">
            <v>3750</v>
          </cell>
          <cell r="E9">
            <v>7500</v>
          </cell>
        </row>
        <row r="10">
          <cell r="A10" t="str">
            <v>Melissa</v>
          </cell>
          <cell r="B10" t="str">
            <v>Roach</v>
          </cell>
          <cell r="C10">
            <v>3750</v>
          </cell>
          <cell r="D10">
            <v>3750</v>
          </cell>
          <cell r="E10">
            <v>7500</v>
          </cell>
        </row>
        <row r="11">
          <cell r="A11" t="str">
            <v>Iain</v>
          </cell>
          <cell r="B11" t="str">
            <v>Craig</v>
          </cell>
          <cell r="C11">
            <v>2625</v>
          </cell>
          <cell r="D11">
            <v>2625</v>
          </cell>
          <cell r="E11">
            <v>5250</v>
          </cell>
        </row>
        <row r="12">
          <cell r="A12" t="str">
            <v>Roger</v>
          </cell>
          <cell r="B12" t="str">
            <v>Best</v>
          </cell>
          <cell r="C12">
            <v>4050</v>
          </cell>
          <cell r="D12">
            <v>3791.67</v>
          </cell>
          <cell r="E12">
            <v>7841.67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FF9D0-FB35-47DE-A243-3902B3AF1229}">
  <dimension ref="A1:AA993"/>
  <sheetViews>
    <sheetView tabSelected="1" topLeftCell="I85" workbookViewId="0">
      <selection activeCell="S100" sqref="S100"/>
    </sheetView>
  </sheetViews>
  <sheetFormatPr defaultColWidth="14.42578125" defaultRowHeight="15" x14ac:dyDescent="0.25"/>
  <cols>
    <col min="1" max="1" width="42.7109375" style="5" customWidth="1"/>
    <col min="2" max="2" width="18.85546875" style="5" customWidth="1"/>
    <col min="3" max="4" width="12.5703125" style="5" customWidth="1"/>
    <col min="5" max="5" width="25.5703125" style="5" customWidth="1"/>
    <col min="6" max="6" width="23.42578125" style="5" customWidth="1"/>
    <col min="7" max="7" width="31.140625" style="5" customWidth="1"/>
    <col min="8" max="8" width="13.28515625" style="5" customWidth="1"/>
    <col min="9" max="9" width="21.28515625" style="5" customWidth="1"/>
    <col min="10" max="10" width="15" style="5" customWidth="1"/>
    <col min="11" max="11" width="17.7109375" style="5" customWidth="1"/>
    <col min="12" max="12" width="13.7109375" style="5" customWidth="1"/>
    <col min="13" max="13" width="14.140625" style="5" customWidth="1"/>
    <col min="14" max="14" width="14.28515625" style="5" customWidth="1"/>
    <col min="15" max="15" width="16" style="5" customWidth="1"/>
    <col min="16" max="16" width="19.140625" style="5" customWidth="1"/>
    <col min="17" max="17" width="22" style="5" customWidth="1"/>
    <col min="18" max="18" width="13.140625" style="5" customWidth="1"/>
    <col min="19" max="19" width="44.28515625" style="5" customWidth="1"/>
    <col min="20" max="20" width="12.140625" style="5" customWidth="1"/>
    <col min="21" max="27" width="8.7109375" style="5" customWidth="1"/>
    <col min="28" max="16384" width="14.42578125" style="5"/>
  </cols>
  <sheetData>
    <row r="1" spans="1:16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/>
      <c r="H1" s="2" t="s">
        <v>5</v>
      </c>
      <c r="I1" s="2" t="s">
        <v>6</v>
      </c>
      <c r="J1" s="3" t="s">
        <v>7</v>
      </c>
      <c r="K1" s="2" t="s">
        <v>8</v>
      </c>
      <c r="L1" s="2" t="s">
        <v>9</v>
      </c>
      <c r="M1" s="2" t="s">
        <v>10</v>
      </c>
      <c r="N1" s="4" t="s">
        <v>11</v>
      </c>
    </row>
    <row r="2" spans="1:16" x14ac:dyDescent="0.25">
      <c r="A2" s="6" t="s">
        <v>12</v>
      </c>
      <c r="B2" s="7">
        <v>464568.86755910813</v>
      </c>
      <c r="C2" s="7">
        <v>111596.58806827021</v>
      </c>
      <c r="D2" s="7">
        <v>131164.59852117277</v>
      </c>
      <c r="E2" s="7">
        <v>124202.11634530465</v>
      </c>
      <c r="F2" s="7">
        <v>139230.91681659673</v>
      </c>
      <c r="G2" s="7"/>
      <c r="H2" s="7">
        <v>72400.944389920551</v>
      </c>
      <c r="I2" s="7">
        <v>53259.230244013714</v>
      </c>
      <c r="J2" s="7">
        <v>62186.406648206845</v>
      </c>
      <c r="K2" s="7">
        <v>0</v>
      </c>
      <c r="L2" s="7">
        <v>0</v>
      </c>
      <c r="M2" s="7">
        <v>2940.3334874050247</v>
      </c>
      <c r="N2" s="8">
        <v>1161549.9999999998</v>
      </c>
    </row>
    <row r="3" spans="1:16" x14ac:dyDescent="0.25">
      <c r="A3" s="6" t="s">
        <v>13</v>
      </c>
      <c r="B3" s="9">
        <v>0.39995597913056541</v>
      </c>
      <c r="C3" s="9">
        <v>9.6075578380844767E-2</v>
      </c>
      <c r="D3" s="9">
        <v>0.1129220425476069</v>
      </c>
      <c r="E3" s="9">
        <v>0.10692791213921456</v>
      </c>
      <c r="F3" s="9">
        <v>0.11986648600283824</v>
      </c>
      <c r="G3" s="9"/>
      <c r="H3" s="9">
        <v>6.233131969344459E-2</v>
      </c>
      <c r="I3" s="9">
        <v>4.5851861946548771E-2</v>
      </c>
      <c r="J3" s="9">
        <v>5.3537434159706306E-2</v>
      </c>
      <c r="K3" s="9"/>
      <c r="L3" s="9"/>
      <c r="M3" s="9">
        <v>2.5313877899401879E-3</v>
      </c>
      <c r="N3" s="10">
        <v>1.0000000000000002</v>
      </c>
    </row>
    <row r="4" spans="1:16" x14ac:dyDescent="0.25">
      <c r="A4" s="6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</row>
    <row r="5" spans="1:16" x14ac:dyDescent="0.25">
      <c r="A5" s="6" t="s">
        <v>12</v>
      </c>
      <c r="B5" s="7">
        <v>464568.86755910813</v>
      </c>
      <c r="C5" s="7">
        <v>111596.58806827021</v>
      </c>
      <c r="D5" s="7">
        <v>131164.59852117277</v>
      </c>
      <c r="E5" s="7">
        <v>124202.11634530465</v>
      </c>
      <c r="F5" s="7">
        <v>139230.91681659673</v>
      </c>
      <c r="G5" s="7"/>
      <c r="H5" s="7">
        <v>72400.944389920551</v>
      </c>
      <c r="I5" s="7">
        <v>53259.230244013714</v>
      </c>
      <c r="J5" s="7">
        <v>62186.406648206845</v>
      </c>
      <c r="K5" s="7">
        <v>0</v>
      </c>
      <c r="L5" s="7">
        <v>0</v>
      </c>
      <c r="M5" s="7">
        <v>2940.3334874050247</v>
      </c>
      <c r="N5" s="8">
        <v>1161550.0020799984</v>
      </c>
      <c r="O5" s="13" t="s">
        <v>14</v>
      </c>
      <c r="P5" s="13" t="s">
        <v>15</v>
      </c>
    </row>
    <row r="6" spans="1:16" x14ac:dyDescent="0.25">
      <c r="A6" s="6" t="s">
        <v>16</v>
      </c>
      <c r="B6" s="14">
        <v>15000</v>
      </c>
      <c r="C6" s="14">
        <v>4200</v>
      </c>
      <c r="D6" s="14">
        <v>6499.92</v>
      </c>
      <c r="E6" s="14">
        <v>4500</v>
      </c>
      <c r="F6" s="14">
        <v>6199.92</v>
      </c>
      <c r="G6" s="14"/>
      <c r="H6" s="14">
        <v>3499.92</v>
      </c>
      <c r="I6" s="14">
        <v>0</v>
      </c>
      <c r="J6" s="14">
        <v>0</v>
      </c>
      <c r="K6" s="14">
        <v>4083.38</v>
      </c>
      <c r="L6" s="14">
        <v>4083.38</v>
      </c>
      <c r="M6" s="14">
        <v>0</v>
      </c>
      <c r="N6" s="15">
        <v>48066.51999999999</v>
      </c>
      <c r="O6" s="16">
        <v>47000</v>
      </c>
      <c r="P6" s="17">
        <f>N6-O6</f>
        <v>1066.5199999999895</v>
      </c>
    </row>
    <row r="7" spans="1:16" x14ac:dyDescent="0.25">
      <c r="A7" s="6" t="s">
        <v>17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/>
      <c r="H7" s="14">
        <v>0</v>
      </c>
      <c r="I7" s="14">
        <v>0</v>
      </c>
      <c r="J7" s="14">
        <v>-8000</v>
      </c>
      <c r="K7" s="14"/>
      <c r="L7" s="14"/>
      <c r="M7" s="14"/>
      <c r="N7" s="15">
        <v>-8000</v>
      </c>
    </row>
    <row r="8" spans="1:16" x14ac:dyDescent="0.25">
      <c r="A8" s="6" t="s">
        <v>18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/>
      <c r="H8" s="14">
        <v>0</v>
      </c>
      <c r="I8" s="14">
        <v>0</v>
      </c>
      <c r="J8" s="14">
        <v>0</v>
      </c>
      <c r="K8" s="14"/>
      <c r="L8" s="14"/>
      <c r="M8" s="14">
        <v>0</v>
      </c>
      <c r="N8" s="15">
        <v>0</v>
      </c>
    </row>
    <row r="9" spans="1:16" x14ac:dyDescent="0.25">
      <c r="A9" s="6" t="s">
        <v>19</v>
      </c>
      <c r="B9" s="14">
        <v>-5854.1556665340859</v>
      </c>
      <c r="C9" s="14">
        <v>-1406.2582407604248</v>
      </c>
      <c r="D9" s="14">
        <v>-1652.8399367693223</v>
      </c>
      <c r="E9" s="14">
        <v>-1565.1038499816834</v>
      </c>
      <c r="F9" s="14">
        <v>-1754.4857556235434</v>
      </c>
      <c r="G9" s="14"/>
      <c r="H9" s="14">
        <v>-912.3435263529484</v>
      </c>
      <c r="I9" s="14">
        <v>-671.13370331163435</v>
      </c>
      <c r="J9" s="14">
        <v>-783.62742379562121</v>
      </c>
      <c r="K9" s="14">
        <v>0</v>
      </c>
      <c r="L9" s="14">
        <v>0</v>
      </c>
      <c r="M9" s="14">
        <v>-37.051923081354531</v>
      </c>
      <c r="N9" s="15">
        <v>-14637</v>
      </c>
    </row>
    <row r="10" spans="1:16" x14ac:dyDescent="0.25">
      <c r="A10" s="6" t="s">
        <v>20</v>
      </c>
      <c r="B10" s="14">
        <v>356.36077740533381</v>
      </c>
      <c r="C10" s="14">
        <v>85.603340337332682</v>
      </c>
      <c r="D10" s="14">
        <v>100.61353990991775</v>
      </c>
      <c r="E10" s="14">
        <v>95.272769716040173</v>
      </c>
      <c r="F10" s="14">
        <v>106.80103902852888</v>
      </c>
      <c r="G10" s="14"/>
      <c r="H10" s="14">
        <v>55.537205846859131</v>
      </c>
      <c r="I10" s="14">
        <v>40.854008994374958</v>
      </c>
      <c r="J10" s="14">
        <v>47.701853836298319</v>
      </c>
      <c r="K10" s="14"/>
      <c r="L10" s="14"/>
      <c r="M10" s="14">
        <v>2.2554665208367073</v>
      </c>
      <c r="N10" s="15">
        <v>891</v>
      </c>
    </row>
    <row r="11" spans="1:16" x14ac:dyDescent="0.25">
      <c r="A11" s="6" t="s">
        <v>21</v>
      </c>
      <c r="B11" s="14">
        <v>22359.139057315129</v>
      </c>
      <c r="C11" s="14">
        <v>5371.009133802746</v>
      </c>
      <c r="D11" s="14">
        <v>6312.7938665814163</v>
      </c>
      <c r="E11" s="14">
        <v>5977.6980002306509</v>
      </c>
      <c r="F11" s="14">
        <v>6701.0160335026685</v>
      </c>
      <c r="G11" s="14"/>
      <c r="H11" s="14">
        <v>3484.5700961423263</v>
      </c>
      <c r="I11" s="14">
        <v>2563.3024902598627</v>
      </c>
      <c r="J11" s="14">
        <v>2992.9567192642212</v>
      </c>
      <c r="K11" s="14"/>
      <c r="L11" s="14"/>
      <c r="M11" s="14">
        <v>141.51470300881627</v>
      </c>
      <c r="N11" s="15">
        <v>55904</v>
      </c>
    </row>
    <row r="12" spans="1:16" x14ac:dyDescent="0.25">
      <c r="A12" s="6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8">
        <v>1243774.5220799984</v>
      </c>
      <c r="O12" s="13" t="s">
        <v>22</v>
      </c>
    </row>
    <row r="13" spans="1:16" x14ac:dyDescent="0.25">
      <c r="A13" s="6" t="s">
        <v>23</v>
      </c>
      <c r="B13" s="7">
        <v>496430.21172729449</v>
      </c>
      <c r="C13" s="7">
        <v>119846.94230164986</v>
      </c>
      <c r="D13" s="7">
        <v>142425.08599089479</v>
      </c>
      <c r="E13" s="7">
        <v>133209.98326526966</v>
      </c>
      <c r="F13" s="7">
        <v>150484.1681335044</v>
      </c>
      <c r="G13" s="7"/>
      <c r="H13" s="7">
        <v>78528.628165556787</v>
      </c>
      <c r="I13" s="7">
        <v>55192.253039956318</v>
      </c>
      <c r="J13" s="7">
        <v>56443.437797511739</v>
      </c>
      <c r="K13" s="7">
        <v>4083.38</v>
      </c>
      <c r="L13" s="7">
        <v>4083.38</v>
      </c>
      <c r="M13" s="7">
        <v>3047.0517338533232</v>
      </c>
      <c r="N13" s="8">
        <v>1243774.5221554912</v>
      </c>
      <c r="O13" s="18">
        <f>N13-N16</f>
        <v>1066.5200754927937</v>
      </c>
    </row>
    <row r="14" spans="1:16" x14ac:dyDescent="0.25">
      <c r="A14" s="6" t="s">
        <v>24</v>
      </c>
      <c r="B14" s="9">
        <v>0.39913199931686089</v>
      </c>
      <c r="C14" s="9">
        <v>9.635745078131383E-2</v>
      </c>
      <c r="D14" s="9">
        <v>0.11451037423090858</v>
      </c>
      <c r="E14" s="9">
        <v>0.10710139248906109</v>
      </c>
      <c r="F14" s="9">
        <v>0.120989910512648</v>
      </c>
      <c r="G14" s="9"/>
      <c r="H14" s="9">
        <v>6.3137350674674367E-2</v>
      </c>
      <c r="I14" s="9">
        <v>4.4374805928896838E-2</v>
      </c>
      <c r="J14" s="9">
        <v>4.5380763789640829E-2</v>
      </c>
      <c r="K14" s="9">
        <v>3.2830548682758064E-3</v>
      </c>
      <c r="L14" s="9">
        <v>3.2830548682758064E-3</v>
      </c>
      <c r="M14" s="9">
        <v>2.4498425394441341E-3</v>
      </c>
      <c r="N14" s="10">
        <v>1.0000000000000002</v>
      </c>
    </row>
    <row r="15" spans="1:16" ht="15.75" thickBot="1" x14ac:dyDescent="0.3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6" ht="15.75" thickBot="1" x14ac:dyDescent="0.3">
      <c r="N16" s="18">
        <v>1242708.0020799984</v>
      </c>
    </row>
    <row r="17" spans="1:15" x14ac:dyDescent="0.25">
      <c r="A17" s="1"/>
      <c r="B17" s="2" t="s">
        <v>0</v>
      </c>
      <c r="C17" s="2" t="s">
        <v>1</v>
      </c>
      <c r="D17" s="2" t="s">
        <v>2</v>
      </c>
      <c r="E17" s="2" t="s">
        <v>3</v>
      </c>
      <c r="F17" s="2" t="s">
        <v>4</v>
      </c>
      <c r="G17" s="2"/>
      <c r="H17" s="2" t="s">
        <v>5</v>
      </c>
      <c r="I17" s="3" t="s">
        <v>25</v>
      </c>
      <c r="J17" s="3" t="s">
        <v>7</v>
      </c>
      <c r="K17" s="2" t="s">
        <v>8</v>
      </c>
      <c r="L17" s="2" t="s">
        <v>9</v>
      </c>
      <c r="M17" s="2" t="s">
        <v>10</v>
      </c>
      <c r="N17" s="4" t="s">
        <v>11</v>
      </c>
    </row>
    <row r="18" spans="1:15" x14ac:dyDescent="0.25">
      <c r="A18" s="6" t="s">
        <v>23</v>
      </c>
      <c r="B18" s="7">
        <v>496430.21172729449</v>
      </c>
      <c r="C18" s="7">
        <v>119846.94230164986</v>
      </c>
      <c r="D18" s="7">
        <v>142425.08599089479</v>
      </c>
      <c r="E18" s="7">
        <v>133209.98326526966</v>
      </c>
      <c r="F18" s="7">
        <v>150484.1681335044</v>
      </c>
      <c r="G18" s="7"/>
      <c r="H18" s="7">
        <v>78528.628165556787</v>
      </c>
      <c r="I18" s="7">
        <v>55192.253039956318</v>
      </c>
      <c r="J18" s="7">
        <v>56443.437797511739</v>
      </c>
      <c r="K18" s="7">
        <v>4083.38</v>
      </c>
      <c r="L18" s="7">
        <v>4083.38</v>
      </c>
      <c r="M18" s="7">
        <v>3047.0517338533232</v>
      </c>
      <c r="N18" s="8">
        <f t="shared" ref="N18:N19" si="0">SUM(B18:M18)</f>
        <v>1243774.5221554912</v>
      </c>
    </row>
    <row r="19" spans="1:15" x14ac:dyDescent="0.25">
      <c r="A19" s="6" t="s">
        <v>13</v>
      </c>
      <c r="B19" s="9">
        <v>0.39913199931686089</v>
      </c>
      <c r="C19" s="9">
        <v>9.635745078131383E-2</v>
      </c>
      <c r="D19" s="9">
        <v>0.11451037423090858</v>
      </c>
      <c r="E19" s="9">
        <v>0.10710139248906109</v>
      </c>
      <c r="F19" s="9">
        <v>0.120989910512648</v>
      </c>
      <c r="G19" s="9"/>
      <c r="H19" s="9">
        <v>6.3137350674674367E-2</v>
      </c>
      <c r="I19" s="9">
        <v>4.4374805928896838E-2</v>
      </c>
      <c r="J19" s="9">
        <v>4.5380763789640829E-2</v>
      </c>
      <c r="K19" s="9">
        <v>3.2830548682758064E-3</v>
      </c>
      <c r="L19" s="9">
        <v>3.2830548682758064E-3</v>
      </c>
      <c r="M19" s="9">
        <v>2.4498425394441341E-3</v>
      </c>
      <c r="N19" s="10">
        <f t="shared" si="0"/>
        <v>1.0000000000000002</v>
      </c>
    </row>
    <row r="20" spans="1:15" x14ac:dyDescent="0.25">
      <c r="A20" s="6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</row>
    <row r="21" spans="1:15" ht="15.75" customHeight="1" x14ac:dyDescent="0.25">
      <c r="A21" s="6" t="s">
        <v>23</v>
      </c>
      <c r="B21" s="7">
        <v>496430.21172729449</v>
      </c>
      <c r="C21" s="7">
        <v>119846.94230164986</v>
      </c>
      <c r="D21" s="7">
        <v>142425.08599089479</v>
      </c>
      <c r="E21" s="7">
        <v>133209.98326526966</v>
      </c>
      <c r="F21" s="7">
        <v>150484.1681335044</v>
      </c>
      <c r="G21" s="7"/>
      <c r="H21" s="7">
        <v>78528.628165556787</v>
      </c>
      <c r="I21" s="7">
        <v>55192.253039956318</v>
      </c>
      <c r="J21" s="7">
        <v>56443.437797511739</v>
      </c>
      <c r="K21" s="7">
        <v>4083.38</v>
      </c>
      <c r="L21" s="7">
        <v>4083.38</v>
      </c>
      <c r="M21" s="7">
        <v>3047.0517338533232</v>
      </c>
      <c r="N21" s="8">
        <f t="shared" ref="N21:N25" si="1">SUM(B21:M21)</f>
        <v>1243774.5221554912</v>
      </c>
    </row>
    <row r="22" spans="1:15" ht="15.75" customHeight="1" x14ac:dyDescent="0.25">
      <c r="A22" s="6" t="s">
        <v>26</v>
      </c>
      <c r="B22" s="14">
        <v>15000</v>
      </c>
      <c r="C22" s="14">
        <v>4200</v>
      </c>
      <c r="D22" s="14">
        <v>6499.92</v>
      </c>
      <c r="E22" s="14">
        <v>4500</v>
      </c>
      <c r="F22" s="14">
        <v>6199.92</v>
      </c>
      <c r="G22" s="14"/>
      <c r="H22" s="14">
        <v>3499.92</v>
      </c>
      <c r="I22" s="14">
        <v>0</v>
      </c>
      <c r="J22" s="14">
        <v>0</v>
      </c>
      <c r="K22" s="14">
        <v>7000.08</v>
      </c>
      <c r="L22" s="14">
        <v>7000.08</v>
      </c>
      <c r="M22" s="14">
        <v>0</v>
      </c>
      <c r="N22" s="15">
        <f t="shared" si="1"/>
        <v>53899.92</v>
      </c>
    </row>
    <row r="23" spans="1:15" ht="15.75" customHeight="1" x14ac:dyDescent="0.25">
      <c r="A23" s="6" t="s">
        <v>27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/>
      <c r="H23" s="14">
        <v>0</v>
      </c>
      <c r="I23" s="14">
        <v>0</v>
      </c>
      <c r="J23" s="14">
        <v>-8000</v>
      </c>
      <c r="K23" s="14"/>
      <c r="L23" s="14"/>
      <c r="M23" s="14"/>
      <c r="N23" s="15">
        <f t="shared" si="1"/>
        <v>-8000</v>
      </c>
    </row>
    <row r="24" spans="1:15" ht="15.75" customHeight="1" x14ac:dyDescent="0.25">
      <c r="A24" s="6" t="s">
        <v>28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/>
      <c r="H24" s="14">
        <v>0</v>
      </c>
      <c r="I24" s="14">
        <v>0</v>
      </c>
      <c r="J24" s="14">
        <v>0</v>
      </c>
      <c r="K24" s="14">
        <v>38206.17</v>
      </c>
      <c r="L24" s="14">
        <v>39337.870000000003</v>
      </c>
      <c r="M24" s="14">
        <v>0</v>
      </c>
      <c r="N24" s="15">
        <f t="shared" si="1"/>
        <v>77544.040000000008</v>
      </c>
    </row>
    <row r="25" spans="1:15" ht="15.75" customHeight="1" x14ac:dyDescent="0.25">
      <c r="A25" s="6" t="s">
        <v>29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/>
      <c r="H25" s="14">
        <v>0</v>
      </c>
      <c r="I25" s="14">
        <v>-56296</v>
      </c>
      <c r="J25" s="14">
        <v>0</v>
      </c>
      <c r="K25" s="14"/>
      <c r="L25" s="14"/>
      <c r="M25" s="14">
        <v>0</v>
      </c>
      <c r="N25" s="15">
        <f t="shared" si="1"/>
        <v>-56296</v>
      </c>
    </row>
    <row r="26" spans="1:15" ht="15.75" customHeight="1" x14ac:dyDescent="0.25">
      <c r="A26" s="6" t="s">
        <v>19</v>
      </c>
      <c r="B26" s="14">
        <f>N26*B19</f>
        <v>-676.92787084139604</v>
      </c>
      <c r="C26" s="14">
        <f>N26*C19</f>
        <v>-163.42223652510825</v>
      </c>
      <c r="D26" s="14">
        <f>N26*D19</f>
        <v>-194.20959469562095</v>
      </c>
      <c r="E26" s="14">
        <f>N26*E19</f>
        <v>-181.64396166144761</v>
      </c>
      <c r="F26" s="14">
        <f>N26*F19</f>
        <v>-205.198888229451</v>
      </c>
      <c r="G26" s="14"/>
      <c r="H26" s="14">
        <f>N26*H19</f>
        <v>-107.08094674424773</v>
      </c>
      <c r="I26" s="14">
        <f>N26*I19</f>
        <v>-75.259670855409041</v>
      </c>
      <c r="J26" s="14">
        <f>N26*J19</f>
        <v>-76.965775387230849</v>
      </c>
      <c r="K26" s="14">
        <f>N26*K19</f>
        <v>-5.5680610565957673</v>
      </c>
      <c r="L26" s="14">
        <f>N26*L19</f>
        <v>-5.5680610565957673</v>
      </c>
      <c r="M26" s="14">
        <f>N26*M19</f>
        <v>-4.1549329468972518</v>
      </c>
      <c r="N26" s="15">
        <v>-1696</v>
      </c>
    </row>
    <row r="27" spans="1:15" ht="15.75" customHeight="1" x14ac:dyDescent="0.25">
      <c r="A27" s="6" t="s">
        <v>20</v>
      </c>
      <c r="B27" s="14">
        <f>N27*B19</f>
        <v>-426.27297527040741</v>
      </c>
      <c r="C27" s="14">
        <f>N27*C19</f>
        <v>-102.90975743444316</v>
      </c>
      <c r="D27" s="14">
        <f>N27*D19</f>
        <v>-122.29707967861036</v>
      </c>
      <c r="E27" s="14">
        <f>N27*E19</f>
        <v>-114.38428717831724</v>
      </c>
      <c r="F27" s="14">
        <f>N27*F19</f>
        <v>-129.21722442750806</v>
      </c>
      <c r="G27" s="14"/>
      <c r="H27" s="14">
        <f>N27*H19</f>
        <v>-67.430690520552218</v>
      </c>
      <c r="I27" s="14">
        <f>N27*I19</f>
        <v>-47.392292732061826</v>
      </c>
      <c r="J27" s="14">
        <f>N27*J19</f>
        <v>-48.466655727336409</v>
      </c>
      <c r="K27" s="14">
        <f>N27*K19</f>
        <v>-3.5063025993185613</v>
      </c>
      <c r="L27" s="14">
        <f>N27*L19</f>
        <v>-3.5063025993185613</v>
      </c>
      <c r="M27" s="14">
        <f>N27*M19</f>
        <v>-2.6164318321263353</v>
      </c>
      <c r="N27" s="15">
        <v>-1068</v>
      </c>
    </row>
    <row r="28" spans="1:15" ht="15.75" customHeight="1" x14ac:dyDescent="0.25">
      <c r="A28" s="6" t="s">
        <v>30</v>
      </c>
      <c r="B28" s="14">
        <f>N28*B19</f>
        <v>23245.846772213295</v>
      </c>
      <c r="C28" s="14">
        <f>N28*C19</f>
        <v>5611.9542909544989</v>
      </c>
      <c r="D28" s="14">
        <f>N28*D19</f>
        <v>6669.1987055823465</v>
      </c>
      <c r="E28" s="14">
        <f>N28*E19</f>
        <v>6237.692199955407</v>
      </c>
      <c r="F28" s="14">
        <f>N28*F19</f>
        <v>7046.5733781671324</v>
      </c>
      <c r="G28" s="14"/>
      <c r="H28" s="14">
        <f>N28*H19</f>
        <v>3677.1824406437099</v>
      </c>
      <c r="I28" s="14">
        <f>N28*I19</f>
        <v>2584.4330721048809</v>
      </c>
      <c r="J28" s="14">
        <f>N28*J19</f>
        <v>2643.0210638724716</v>
      </c>
      <c r="K28" s="14">
        <f>N28*K19</f>
        <v>191.20839858325124</v>
      </c>
      <c r="L28" s="14">
        <f>N28*L19</f>
        <v>191.20839858325124</v>
      </c>
      <c r="M28" s="14">
        <f>N28*M19</f>
        <v>142.68127933976581</v>
      </c>
      <c r="N28" s="15">
        <v>58241</v>
      </c>
    </row>
    <row r="29" spans="1:15" ht="15.75" customHeight="1" x14ac:dyDescent="0.25">
      <c r="A29" s="6" t="s">
        <v>31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7">
        <f>SUM(I21:I29)</f>
        <v>1358.0341484737285</v>
      </c>
      <c r="N29" s="8">
        <f>SUM(N21:N28)</f>
        <v>1366399.4821554911</v>
      </c>
    </row>
    <row r="30" spans="1:15" ht="15.75" customHeight="1" x14ac:dyDescent="0.25">
      <c r="A30" s="6" t="s">
        <v>32</v>
      </c>
      <c r="B30" s="7">
        <f t="shared" ref="B30:F30" si="2">SUM(B21:B29)</f>
        <v>533572.85765339597</v>
      </c>
      <c r="C30" s="7">
        <f t="shared" si="2"/>
        <v>129392.56459864481</v>
      </c>
      <c r="D30" s="7">
        <f t="shared" si="2"/>
        <v>155277.69802210291</v>
      </c>
      <c r="E30" s="7">
        <f t="shared" si="2"/>
        <v>143651.64721638532</v>
      </c>
      <c r="F30" s="7">
        <f t="shared" si="2"/>
        <v>163396.24539901462</v>
      </c>
      <c r="G30" s="7"/>
      <c r="H30" s="7">
        <f>SUM(H21:H29)</f>
        <v>85531.218968935689</v>
      </c>
      <c r="I30" s="17">
        <v>0</v>
      </c>
      <c r="J30" s="7">
        <f t="shared" ref="J30:M30" si="3">SUM(J21:J29)</f>
        <v>50961.026430269645</v>
      </c>
      <c r="K30" s="7">
        <f t="shared" si="3"/>
        <v>49471.764034927335</v>
      </c>
      <c r="L30" s="7">
        <f t="shared" si="3"/>
        <v>50603.46403492734</v>
      </c>
      <c r="M30" s="7">
        <f t="shared" si="3"/>
        <v>4540.9957968877943</v>
      </c>
      <c r="N30" s="8">
        <f t="shared" ref="N30:N31" si="4">SUM(B30:M30)</f>
        <v>1366399.4821554918</v>
      </c>
    </row>
    <row r="31" spans="1:15" ht="15.75" customHeight="1" x14ac:dyDescent="0.25">
      <c r="A31" s="6" t="s">
        <v>33</v>
      </c>
      <c r="B31" s="9">
        <f>B30/N30</f>
        <v>0.39049550634466434</v>
      </c>
      <c r="C31" s="9">
        <f>C30/N30</f>
        <v>9.4695999441194431E-2</v>
      </c>
      <c r="D31" s="9">
        <f>D30/N30</f>
        <v>0.11364004454769898</v>
      </c>
      <c r="E31" s="9">
        <f>E30/N30</f>
        <v>0.10513151467956881</v>
      </c>
      <c r="F31" s="9">
        <f>F30/N30</f>
        <v>0.11958160664790171</v>
      </c>
      <c r="G31" s="9"/>
      <c r="H31" s="9">
        <f>H30/N30</f>
        <v>6.2596056340719922E-2</v>
      </c>
      <c r="I31" s="22">
        <f>I30/N30</f>
        <v>0</v>
      </c>
      <c r="J31" s="9">
        <f>J30/N30</f>
        <v>3.7295847294876568E-2</v>
      </c>
      <c r="K31" s="9">
        <f>K30/N30</f>
        <v>3.6205930023396782E-2</v>
      </c>
      <c r="L31" s="9">
        <f>L30/N30</f>
        <v>3.7034165114802661E-2</v>
      </c>
      <c r="M31" s="9">
        <f>M30/N30</f>
        <v>3.3233295651754671E-3</v>
      </c>
      <c r="N31" s="10">
        <f t="shared" si="4"/>
        <v>0.99999999999999967</v>
      </c>
    </row>
    <row r="32" spans="1:15" ht="15.75" customHeight="1" thickBot="1" x14ac:dyDescent="0.3">
      <c r="A32" s="19" t="s">
        <v>34</v>
      </c>
      <c r="B32" s="23">
        <v>18294</v>
      </c>
      <c r="C32" s="23">
        <v>23722</v>
      </c>
      <c r="D32" s="23">
        <v>21629</v>
      </c>
      <c r="E32" s="23">
        <v>23583</v>
      </c>
      <c r="F32" s="23">
        <v>21186</v>
      </c>
      <c r="G32" s="23"/>
      <c r="H32" s="23">
        <v>18728</v>
      </c>
      <c r="I32" s="20"/>
      <c r="J32" s="23">
        <v>16148</v>
      </c>
      <c r="K32" s="23">
        <v>30355</v>
      </c>
      <c r="L32" s="23">
        <v>29513</v>
      </c>
      <c r="M32" s="20"/>
      <c r="N32" s="21"/>
      <c r="O32" s="18">
        <f>O35-O33</f>
        <v>1066.4821554918308</v>
      </c>
    </row>
    <row r="33" spans="1:27" ht="15.75" customHeight="1" thickBot="1" x14ac:dyDescent="0.3">
      <c r="N33" s="18"/>
      <c r="O33" s="17">
        <v>1365333</v>
      </c>
    </row>
    <row r="34" spans="1:27" ht="15.75" customHeight="1" x14ac:dyDescent="0.25">
      <c r="A34" s="1"/>
      <c r="B34" s="2" t="s">
        <v>0</v>
      </c>
      <c r="C34" s="2" t="s">
        <v>1</v>
      </c>
      <c r="D34" s="2" t="s">
        <v>2</v>
      </c>
      <c r="E34" s="2" t="s">
        <v>3</v>
      </c>
      <c r="F34" s="2" t="s">
        <v>4</v>
      </c>
      <c r="G34" s="2"/>
      <c r="H34" s="2" t="s">
        <v>5</v>
      </c>
      <c r="I34" s="3" t="s">
        <v>7</v>
      </c>
      <c r="J34" s="2" t="s">
        <v>8</v>
      </c>
      <c r="K34" s="2" t="s">
        <v>9</v>
      </c>
      <c r="L34" s="2" t="s">
        <v>35</v>
      </c>
      <c r="M34" s="2" t="s">
        <v>36</v>
      </c>
      <c r="N34" s="2" t="s">
        <v>10</v>
      </c>
      <c r="O34" s="4" t="s">
        <v>11</v>
      </c>
    </row>
    <row r="35" spans="1:27" ht="15.75" customHeight="1" x14ac:dyDescent="0.25">
      <c r="A35" s="6" t="s">
        <v>32</v>
      </c>
      <c r="B35" s="7">
        <f t="shared" ref="B35:F36" si="5">B30</f>
        <v>533572.85765339597</v>
      </c>
      <c r="C35" s="7">
        <f t="shared" si="5"/>
        <v>129392.56459864481</v>
      </c>
      <c r="D35" s="7">
        <f t="shared" si="5"/>
        <v>155277.69802210291</v>
      </c>
      <c r="E35" s="7">
        <f t="shared" si="5"/>
        <v>143651.64721638532</v>
      </c>
      <c r="F35" s="7">
        <f t="shared" si="5"/>
        <v>163396.24539901462</v>
      </c>
      <c r="G35" s="7"/>
      <c r="H35" s="7">
        <f t="shared" ref="H35:H36" si="6">H30</f>
        <v>85531.218968935689</v>
      </c>
      <c r="I35" s="7">
        <f t="shared" ref="I35:K36" si="7">J30</f>
        <v>50961.026430269645</v>
      </c>
      <c r="J35" s="7">
        <f t="shared" si="7"/>
        <v>49471.764034927335</v>
      </c>
      <c r="K35" s="7">
        <f t="shared" si="7"/>
        <v>50603.46403492734</v>
      </c>
      <c r="L35" s="7">
        <v>0</v>
      </c>
      <c r="M35" s="7">
        <v>0</v>
      </c>
      <c r="N35" s="7">
        <f t="shared" ref="N35:O35" si="8">M30</f>
        <v>4540.9957968877943</v>
      </c>
      <c r="O35" s="7">
        <f t="shared" si="8"/>
        <v>1366399.4821554918</v>
      </c>
    </row>
    <row r="36" spans="1:27" ht="15.75" customHeight="1" x14ac:dyDescent="0.25">
      <c r="A36" s="6" t="s">
        <v>13</v>
      </c>
      <c r="B36" s="9">
        <f t="shared" si="5"/>
        <v>0.39049550634466434</v>
      </c>
      <c r="C36" s="9">
        <f t="shared" si="5"/>
        <v>9.4695999441194431E-2</v>
      </c>
      <c r="D36" s="9">
        <f t="shared" si="5"/>
        <v>0.11364004454769898</v>
      </c>
      <c r="E36" s="9">
        <f t="shared" si="5"/>
        <v>0.10513151467956881</v>
      </c>
      <c r="F36" s="9">
        <f t="shared" si="5"/>
        <v>0.11958160664790171</v>
      </c>
      <c r="G36" s="9"/>
      <c r="H36" s="9">
        <f t="shared" si="6"/>
        <v>6.2596056340719922E-2</v>
      </c>
      <c r="I36" s="9">
        <f t="shared" si="7"/>
        <v>3.7295847294876568E-2</v>
      </c>
      <c r="J36" s="9">
        <f t="shared" si="7"/>
        <v>3.6205930023396782E-2</v>
      </c>
      <c r="K36" s="9">
        <f t="shared" si="7"/>
        <v>3.7034165114802661E-2</v>
      </c>
      <c r="L36" s="9">
        <v>0</v>
      </c>
      <c r="M36" s="9">
        <v>0</v>
      </c>
      <c r="N36" s="9">
        <f>M31</f>
        <v>3.3233295651754671E-3</v>
      </c>
      <c r="O36" s="10">
        <f>SUM(B36:N36)</f>
        <v>0.99999999999999967</v>
      </c>
    </row>
    <row r="37" spans="1:27" ht="15.75" customHeight="1" x14ac:dyDescent="0.25">
      <c r="A37" s="6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2"/>
    </row>
    <row r="38" spans="1:27" ht="15.75" customHeight="1" x14ac:dyDescent="0.25">
      <c r="A38" s="6" t="s">
        <v>37</v>
      </c>
      <c r="B38" s="7">
        <f t="shared" ref="B38:F38" si="9">B35</f>
        <v>533572.85765339597</v>
      </c>
      <c r="C38" s="7">
        <f t="shared" si="9"/>
        <v>129392.56459864481</v>
      </c>
      <c r="D38" s="7">
        <f t="shared" si="9"/>
        <v>155277.69802210291</v>
      </c>
      <c r="E38" s="7">
        <f t="shared" si="9"/>
        <v>143651.64721638532</v>
      </c>
      <c r="F38" s="7">
        <f t="shared" si="9"/>
        <v>163396.24539901462</v>
      </c>
      <c r="G38" s="7"/>
      <c r="H38" s="7">
        <f t="shared" ref="H38:O38" si="10">H35</f>
        <v>85531.218968935689</v>
      </c>
      <c r="I38" s="7">
        <f t="shared" si="10"/>
        <v>50961.026430269645</v>
      </c>
      <c r="J38" s="7">
        <f t="shared" si="10"/>
        <v>49471.764034927335</v>
      </c>
      <c r="K38" s="7">
        <f t="shared" si="10"/>
        <v>50603.46403492734</v>
      </c>
      <c r="L38" s="7">
        <f t="shared" si="10"/>
        <v>0</v>
      </c>
      <c r="M38" s="7">
        <f t="shared" si="10"/>
        <v>0</v>
      </c>
      <c r="N38" s="7">
        <f t="shared" si="10"/>
        <v>4540.9957968877943</v>
      </c>
      <c r="O38" s="7">
        <f t="shared" si="10"/>
        <v>1366399.4821554918</v>
      </c>
    </row>
    <row r="39" spans="1:27" ht="15.75" customHeight="1" x14ac:dyDescent="0.25">
      <c r="A39" s="24" t="s">
        <v>38</v>
      </c>
      <c r="B39" s="25">
        <v>15000</v>
      </c>
      <c r="C39" s="25">
        <v>4200</v>
      </c>
      <c r="D39" s="25">
        <v>6499.99</v>
      </c>
      <c r="E39" s="25">
        <v>4200</v>
      </c>
      <c r="F39" s="25">
        <v>6574.99</v>
      </c>
      <c r="G39" s="25"/>
      <c r="H39" s="25">
        <v>4000</v>
      </c>
      <c r="I39" s="25">
        <v>0</v>
      </c>
      <c r="J39" s="25">
        <v>7745.87</v>
      </c>
      <c r="K39" s="25">
        <v>7745.87</v>
      </c>
      <c r="L39" s="25">
        <v>4500</v>
      </c>
      <c r="M39" s="25">
        <v>4500</v>
      </c>
      <c r="N39" s="25">
        <v>0</v>
      </c>
      <c r="O39" s="15">
        <f t="shared" ref="O39:O43" si="11">SUM(B39:N39)</f>
        <v>64966.720000000001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15.75" customHeight="1" x14ac:dyDescent="0.25">
      <c r="A40" s="6" t="s">
        <v>39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/>
      <c r="H40" s="14">
        <v>0</v>
      </c>
      <c r="I40" s="14">
        <v>-8000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5">
        <f t="shared" si="11"/>
        <v>-8000</v>
      </c>
    </row>
    <row r="41" spans="1:27" ht="15.75" customHeight="1" x14ac:dyDescent="0.25">
      <c r="A41" s="6" t="s">
        <v>40</v>
      </c>
      <c r="B41" s="14">
        <v>0</v>
      </c>
      <c r="C41" s="14">
        <v>0</v>
      </c>
      <c r="D41" s="14">
        <v>0</v>
      </c>
      <c r="E41" s="14">
        <v>0</v>
      </c>
      <c r="F41" s="14">
        <v>-35000</v>
      </c>
      <c r="G41" s="14"/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5">
        <f t="shared" si="11"/>
        <v>-35000</v>
      </c>
    </row>
    <row r="42" spans="1:27" ht="15.75" customHeight="1" x14ac:dyDescent="0.25">
      <c r="A42" s="6" t="s">
        <v>28</v>
      </c>
      <c r="B42" s="14">
        <v>0</v>
      </c>
      <c r="C42" s="14">
        <v>0</v>
      </c>
      <c r="D42" s="14">
        <v>0</v>
      </c>
      <c r="E42" s="14">
        <v>0</v>
      </c>
      <c r="F42" s="14">
        <v>96865.919999999998</v>
      </c>
      <c r="G42" s="14"/>
      <c r="H42" s="14">
        <v>0</v>
      </c>
      <c r="I42" s="14">
        <v>0</v>
      </c>
      <c r="J42" s="14">
        <v>0</v>
      </c>
      <c r="K42" s="14">
        <v>0</v>
      </c>
      <c r="L42" s="14">
        <v>34939.89</v>
      </c>
      <c r="M42" s="14">
        <v>249691.81</v>
      </c>
      <c r="N42" s="14">
        <v>0</v>
      </c>
      <c r="O42" s="15">
        <f t="shared" si="11"/>
        <v>381497.62</v>
      </c>
    </row>
    <row r="43" spans="1:27" ht="15.75" customHeight="1" x14ac:dyDescent="0.25">
      <c r="A43" s="6" t="s">
        <v>29</v>
      </c>
      <c r="B43" s="14">
        <v>0</v>
      </c>
      <c r="C43" s="14">
        <v>-46390.63</v>
      </c>
      <c r="D43" s="14">
        <v>0</v>
      </c>
      <c r="E43" s="14">
        <v>0</v>
      </c>
      <c r="F43" s="14">
        <v>0</v>
      </c>
      <c r="G43" s="14"/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5">
        <f t="shared" si="11"/>
        <v>-46390.63</v>
      </c>
    </row>
    <row r="44" spans="1:27" ht="15.75" customHeight="1" x14ac:dyDescent="0.25">
      <c r="A44" s="6" t="s">
        <v>19</v>
      </c>
      <c r="B44" s="14">
        <f>O44*B36</f>
        <v>-6198.3351722088573</v>
      </c>
      <c r="C44" s="14">
        <f>O44*C36</f>
        <v>-1503.1095991300792</v>
      </c>
      <c r="D44" s="14">
        <f>O44*D36</f>
        <v>-1803.8084271056259</v>
      </c>
      <c r="E44" s="14">
        <f>O44*E36</f>
        <v>-1668.7525325087959</v>
      </c>
      <c r="F44" s="14">
        <f>O44*F36</f>
        <v>-1898.1188423221438</v>
      </c>
      <c r="G44" s="14"/>
      <c r="H44" s="14">
        <f>O44*H36</f>
        <v>-993.58720229624737</v>
      </c>
      <c r="I44" s="14">
        <f>O44*I36</f>
        <v>-591.99698411157578</v>
      </c>
      <c r="J44" s="14">
        <f>O44*J36</f>
        <v>-574.69672726137708</v>
      </c>
      <c r="K44" s="14">
        <f>O44*K36</f>
        <v>-587.84330286726265</v>
      </c>
      <c r="L44" s="14">
        <v>0</v>
      </c>
      <c r="M44" s="14">
        <v>0</v>
      </c>
      <c r="N44" s="14">
        <f>O44*N36</f>
        <v>-52.751210188030186</v>
      </c>
      <c r="O44" s="15">
        <v>-15873</v>
      </c>
    </row>
    <row r="45" spans="1:27" ht="15.75" customHeight="1" x14ac:dyDescent="0.25">
      <c r="A45" s="6" t="s">
        <v>20</v>
      </c>
      <c r="B45" s="14">
        <f>O45*B36</f>
        <v>3063.4372472738919</v>
      </c>
      <c r="C45" s="14">
        <f>O45*C36</f>
        <v>742.89011561617031</v>
      </c>
      <c r="D45" s="14">
        <f>O45*D36</f>
        <v>891.50614947669851</v>
      </c>
      <c r="E45" s="14">
        <f>O45*E36</f>
        <v>824.75673266121737</v>
      </c>
      <c r="F45" s="14">
        <f>O45*F36</f>
        <v>938.11770415278897</v>
      </c>
      <c r="G45" s="14"/>
      <c r="H45" s="14">
        <f>O45*H36</f>
        <v>491.06606199294777</v>
      </c>
      <c r="I45" s="14">
        <f>O45*I36</f>
        <v>292.5859220283067</v>
      </c>
      <c r="J45" s="14">
        <f>O45*J36</f>
        <v>284.03552103354775</v>
      </c>
      <c r="K45" s="14">
        <f>O45*K36</f>
        <v>290.53302532562685</v>
      </c>
      <c r="L45" s="14">
        <v>0</v>
      </c>
      <c r="M45" s="14">
        <v>0</v>
      </c>
      <c r="N45" s="14">
        <f>O45*N36</f>
        <v>26.071520438801539</v>
      </c>
      <c r="O45" s="15">
        <v>7845</v>
      </c>
    </row>
    <row r="46" spans="1:27" ht="15.75" customHeight="1" x14ac:dyDescent="0.25">
      <c r="A46" s="6" t="s">
        <v>30</v>
      </c>
      <c r="B46" s="14">
        <f>O46*B36</f>
        <v>22928.334150533312</v>
      </c>
      <c r="C46" s="14">
        <f>O46*C36</f>
        <v>5560.170303189172</v>
      </c>
      <c r="D46" s="14">
        <f>O46*D36</f>
        <v>6672.4888556626929</v>
      </c>
      <c r="E46" s="14">
        <f>O46*E36</f>
        <v>6172.9020159255624</v>
      </c>
      <c r="F46" s="14">
        <f>O46*F36</f>
        <v>7021.3536159381965</v>
      </c>
      <c r="G46" s="14"/>
      <c r="H46" s="14">
        <f>O46*H36</f>
        <v>3675.3900441017108</v>
      </c>
      <c r="I46" s="14">
        <f>O46*I36</f>
        <v>2189.8629697659726</v>
      </c>
      <c r="J46" s="14">
        <f>O46*J36</f>
        <v>2125.8673872537656</v>
      </c>
      <c r="K46" s="14">
        <f>O46*K36</f>
        <v>2174.498038880753</v>
      </c>
      <c r="L46" s="14">
        <v>0</v>
      </c>
      <c r="M46" s="14">
        <v>0</v>
      </c>
      <c r="N46" s="14">
        <f>O46*N36</f>
        <v>195.13261874884273</v>
      </c>
      <c r="O46" s="15">
        <v>58716</v>
      </c>
    </row>
    <row r="47" spans="1:27" ht="15.75" customHeight="1" x14ac:dyDescent="0.25">
      <c r="A47" s="6" t="s">
        <v>31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7"/>
      <c r="O47" s="8">
        <f>SUM(O38:O46)</f>
        <v>1774161.192155492</v>
      </c>
    </row>
    <row r="48" spans="1:27" ht="15.75" customHeight="1" x14ac:dyDescent="0.25">
      <c r="A48" s="24" t="s">
        <v>41</v>
      </c>
      <c r="B48" s="27">
        <f t="shared" ref="B48:F48" si="12">SUM(B38:B47)</f>
        <v>568366.2938789943</v>
      </c>
      <c r="C48" s="27">
        <f t="shared" si="12"/>
        <v>92001.885418320046</v>
      </c>
      <c r="D48" s="27">
        <f t="shared" si="12"/>
        <v>167537.87460013665</v>
      </c>
      <c r="E48" s="27">
        <f t="shared" si="12"/>
        <v>153180.55343246329</v>
      </c>
      <c r="F48" s="27">
        <f t="shared" si="12"/>
        <v>237898.50787678343</v>
      </c>
      <c r="G48" s="27"/>
      <c r="H48" s="27">
        <f t="shared" ref="H48:N48" si="13">SUM(H38:H47)</f>
        <v>92704.087872734119</v>
      </c>
      <c r="I48" s="27">
        <f t="shared" si="13"/>
        <v>44851.478337952351</v>
      </c>
      <c r="J48" s="27">
        <f t="shared" si="13"/>
        <v>59052.840215953271</v>
      </c>
      <c r="K48" s="27">
        <f t="shared" si="13"/>
        <v>60226.521796266454</v>
      </c>
      <c r="L48" s="27">
        <f t="shared" si="13"/>
        <v>39439.89</v>
      </c>
      <c r="M48" s="27">
        <f t="shared" si="13"/>
        <v>254191.81</v>
      </c>
      <c r="N48" s="27">
        <f t="shared" si="13"/>
        <v>4709.4487258874087</v>
      </c>
      <c r="O48" s="27">
        <f t="shared" ref="O48:O49" si="14">SUM(B48:N48)</f>
        <v>1774161.1921554913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2" ht="15.75" customHeight="1" x14ac:dyDescent="0.25">
      <c r="A49" s="6" t="s">
        <v>42</v>
      </c>
      <c r="B49" s="9">
        <f>B48/O48</f>
        <v>0.32035775350742846</v>
      </c>
      <c r="C49" s="9">
        <f>C48/O48</f>
        <v>5.185655386055632E-2</v>
      </c>
      <c r="D49" s="9">
        <f>D48/O48</f>
        <v>9.4432160584342936E-2</v>
      </c>
      <c r="E49" s="9">
        <f>E48/O48</f>
        <v>8.6339704706514753E-2</v>
      </c>
      <c r="F49" s="9">
        <f>F48/O48</f>
        <v>0.13409069532614007</v>
      </c>
      <c r="G49" s="9"/>
      <c r="H49" s="9">
        <f>H48/O48</f>
        <v>5.2252347916653862E-2</v>
      </c>
      <c r="I49" s="9">
        <f>I48/O48</f>
        <v>2.5280385196263199E-2</v>
      </c>
      <c r="J49" s="9">
        <f>J48/O48</f>
        <v>3.3284935144031573E-2</v>
      </c>
      <c r="K49" s="9">
        <f>K48/O48</f>
        <v>3.3946476826660334E-2</v>
      </c>
      <c r="L49" s="22">
        <f>L48/O48</f>
        <v>2.2230161596581356E-2</v>
      </c>
      <c r="M49" s="22">
        <f>M48/O48</f>
        <v>0.14327436037036373</v>
      </c>
      <c r="N49" s="9">
        <f>N48/O48</f>
        <v>2.6544649644634219E-3</v>
      </c>
      <c r="O49" s="10">
        <f t="shared" si="14"/>
        <v>0.99999999999999989</v>
      </c>
    </row>
    <row r="50" spans="1:22" ht="15.75" customHeight="1" thickBot="1" x14ac:dyDescent="0.3">
      <c r="A50" s="19" t="s">
        <v>34</v>
      </c>
      <c r="B50" s="23">
        <v>18294</v>
      </c>
      <c r="C50" s="23">
        <v>23722</v>
      </c>
      <c r="D50" s="23">
        <v>21629</v>
      </c>
      <c r="E50" s="23">
        <v>23583</v>
      </c>
      <c r="F50" s="23">
        <v>21186</v>
      </c>
      <c r="G50" s="23"/>
      <c r="H50" s="23">
        <v>18728</v>
      </c>
      <c r="I50" s="23">
        <v>16148</v>
      </c>
      <c r="J50" s="23">
        <v>30355</v>
      </c>
      <c r="K50" s="23">
        <v>29513</v>
      </c>
      <c r="L50" s="23"/>
      <c r="M50" s="23"/>
      <c r="N50" s="20"/>
      <c r="O50" s="21"/>
    </row>
    <row r="51" spans="1:22" ht="15.75" customHeight="1" x14ac:dyDescent="0.25">
      <c r="C51" s="17"/>
      <c r="O51" s="17">
        <v>1773094</v>
      </c>
    </row>
    <row r="52" spans="1:22" ht="15.75" customHeight="1" thickBot="1" x14ac:dyDescent="0.3">
      <c r="A52" s="13" t="s">
        <v>43</v>
      </c>
      <c r="B52" s="17">
        <v>1773094</v>
      </c>
      <c r="C52" s="26" t="s">
        <v>44</v>
      </c>
      <c r="O52" s="18">
        <f>O48-O51</f>
        <v>1067.1921554913279</v>
      </c>
    </row>
    <row r="53" spans="1:22" ht="15.75" customHeight="1" x14ac:dyDescent="0.25">
      <c r="A53" s="1"/>
      <c r="B53" s="2" t="s">
        <v>0</v>
      </c>
      <c r="C53" s="2" t="s">
        <v>1</v>
      </c>
      <c r="D53" s="2" t="s">
        <v>2</v>
      </c>
      <c r="E53" s="2" t="s">
        <v>3</v>
      </c>
      <c r="F53" s="3" t="s">
        <v>45</v>
      </c>
      <c r="G53" s="3" t="s">
        <v>46</v>
      </c>
      <c r="H53" s="2" t="s">
        <v>5</v>
      </c>
      <c r="I53" s="3" t="s">
        <v>7</v>
      </c>
      <c r="J53" s="2" t="s">
        <v>8</v>
      </c>
      <c r="K53" s="2" t="s">
        <v>47</v>
      </c>
      <c r="L53" s="2" t="s">
        <v>35</v>
      </c>
      <c r="M53" s="2" t="s">
        <v>36</v>
      </c>
      <c r="N53" s="2" t="s">
        <v>10</v>
      </c>
      <c r="O53" s="4" t="s">
        <v>11</v>
      </c>
      <c r="P53" s="28" t="s">
        <v>48</v>
      </c>
      <c r="T53" s="29"/>
      <c r="V53" s="29"/>
    </row>
    <row r="54" spans="1:22" ht="15.75" customHeight="1" x14ac:dyDescent="0.25">
      <c r="A54" s="6" t="s">
        <v>49</v>
      </c>
      <c r="B54" s="9">
        <f t="shared" ref="B54:F54" si="15">B49</f>
        <v>0.32035775350742846</v>
      </c>
      <c r="C54" s="9">
        <f t="shared" si="15"/>
        <v>5.185655386055632E-2</v>
      </c>
      <c r="D54" s="9">
        <f t="shared" si="15"/>
        <v>9.4432160584342936E-2</v>
      </c>
      <c r="E54" s="9">
        <f t="shared" si="15"/>
        <v>8.6339704706514753E-2</v>
      </c>
      <c r="F54" s="9">
        <f t="shared" si="15"/>
        <v>0.13409069532614007</v>
      </c>
      <c r="G54" s="9"/>
      <c r="H54" s="9">
        <f t="shared" ref="H54:N54" si="16">H49</f>
        <v>5.2252347916653862E-2</v>
      </c>
      <c r="I54" s="9">
        <f t="shared" si="16"/>
        <v>2.5280385196263199E-2</v>
      </c>
      <c r="J54" s="9">
        <f t="shared" si="16"/>
        <v>3.3284935144031573E-2</v>
      </c>
      <c r="K54" s="9">
        <f t="shared" si="16"/>
        <v>3.3946476826660334E-2</v>
      </c>
      <c r="L54" s="9">
        <f t="shared" si="16"/>
        <v>2.2230161596581356E-2</v>
      </c>
      <c r="M54" s="9">
        <f t="shared" si="16"/>
        <v>0.14327436037036373</v>
      </c>
      <c r="N54" s="9">
        <f t="shared" si="16"/>
        <v>2.6544649644634219E-3</v>
      </c>
      <c r="O54" s="9">
        <f t="shared" ref="O54:O55" si="17">SUM(B54:N54)</f>
        <v>0.99999999999999989</v>
      </c>
      <c r="T54" s="29"/>
      <c r="V54" s="29"/>
    </row>
    <row r="55" spans="1:22" ht="15.75" customHeight="1" x14ac:dyDescent="0.25">
      <c r="A55" s="6" t="s">
        <v>50</v>
      </c>
      <c r="B55" s="14">
        <f>B52*B54</f>
        <v>568024.41059750039</v>
      </c>
      <c r="C55" s="14">
        <f>B52*C54</f>
        <v>91946.544510829248</v>
      </c>
      <c r="D55" s="14">
        <f>B52*D54</f>
        <v>167437.09733913495</v>
      </c>
      <c r="E55" s="14">
        <f>B52*E54</f>
        <v>153088.41237689307</v>
      </c>
      <c r="F55" s="14">
        <f>B52*F54</f>
        <v>237755.40733860701</v>
      </c>
      <c r="G55" s="14"/>
      <c r="H55" s="14">
        <f>B52*H54</f>
        <v>92648.324576931467</v>
      </c>
      <c r="I55" s="14">
        <f>B52*I54</f>
        <v>44824.499309183098</v>
      </c>
      <c r="J55" s="14">
        <f>B52*J49</f>
        <v>59017.318794271516</v>
      </c>
      <c r="K55" s="14">
        <f>B52*K49</f>
        <v>60190.29438249048</v>
      </c>
      <c r="L55" s="14">
        <f>B52*L54</f>
        <v>39416.166145928823</v>
      </c>
      <c r="M55" s="14">
        <f>B52*M54</f>
        <v>254038.90872652971</v>
      </c>
      <c r="N55" s="14">
        <f>B52*N54</f>
        <v>4706.6159017003065</v>
      </c>
      <c r="O55" s="14">
        <f t="shared" si="17"/>
        <v>1773094</v>
      </c>
      <c r="T55" s="29"/>
      <c r="V55" s="30"/>
    </row>
    <row r="56" spans="1:22" ht="15.75" customHeight="1" x14ac:dyDescent="0.25">
      <c r="A56" s="6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2"/>
      <c r="T56" s="29"/>
      <c r="V56" s="30"/>
    </row>
    <row r="57" spans="1:22" ht="15.75" customHeight="1" x14ac:dyDescent="0.25">
      <c r="A57" s="6" t="s">
        <v>37</v>
      </c>
      <c r="B57" s="7">
        <f t="shared" ref="B57:F57" si="18">B55</f>
        <v>568024.41059750039</v>
      </c>
      <c r="C57" s="7">
        <f t="shared" si="18"/>
        <v>91946.544510829248</v>
      </c>
      <c r="D57" s="7">
        <f t="shared" si="18"/>
        <v>167437.09733913495</v>
      </c>
      <c r="E57" s="7">
        <f t="shared" si="18"/>
        <v>153088.41237689307</v>
      </c>
      <c r="F57" s="7">
        <f t="shared" si="18"/>
        <v>237755.40733860701</v>
      </c>
      <c r="G57" s="7"/>
      <c r="H57" s="7">
        <f t="shared" ref="H57:N57" si="19">H55</f>
        <v>92648.324576931467</v>
      </c>
      <c r="I57" s="7">
        <f t="shared" si="19"/>
        <v>44824.499309183098</v>
      </c>
      <c r="J57" s="7">
        <f t="shared" si="19"/>
        <v>59017.318794271516</v>
      </c>
      <c r="K57" s="7">
        <f t="shared" si="19"/>
        <v>60190.29438249048</v>
      </c>
      <c r="L57" s="7">
        <f t="shared" si="19"/>
        <v>39416.166145928823</v>
      </c>
      <c r="M57" s="7">
        <f t="shared" si="19"/>
        <v>254038.90872652971</v>
      </c>
      <c r="N57" s="7">
        <f t="shared" si="19"/>
        <v>4706.6159017003065</v>
      </c>
      <c r="O57" s="7">
        <f t="shared" ref="O57:O62" si="20">SUM(B57:N57)</f>
        <v>1773094</v>
      </c>
      <c r="P57" s="17">
        <v>1773094</v>
      </c>
      <c r="Q57" s="13" t="s">
        <v>51</v>
      </c>
      <c r="T57" s="29"/>
      <c r="V57" s="30"/>
    </row>
    <row r="58" spans="1:22" ht="15.75" customHeight="1" x14ac:dyDescent="0.25">
      <c r="A58" s="24" t="s">
        <v>52</v>
      </c>
      <c r="B58" s="25">
        <v>9999.9599999999991</v>
      </c>
      <c r="C58" s="25">
        <v>8500</v>
      </c>
      <c r="D58" s="25">
        <v>6500</v>
      </c>
      <c r="E58" s="25">
        <v>4200</v>
      </c>
      <c r="F58" s="25">
        <v>7835.11</v>
      </c>
      <c r="G58" s="25"/>
      <c r="H58" s="25">
        <v>10000</v>
      </c>
      <c r="I58" s="25">
        <v>0</v>
      </c>
      <c r="J58" s="25">
        <v>7500</v>
      </c>
      <c r="K58" s="25">
        <v>7500</v>
      </c>
      <c r="L58" s="25">
        <v>4625</v>
      </c>
      <c r="M58" s="25">
        <v>5737.5</v>
      </c>
      <c r="N58" s="25">
        <v>0</v>
      </c>
      <c r="O58" s="15">
        <f t="shared" si="20"/>
        <v>72397.570000000007</v>
      </c>
      <c r="P58" s="17">
        <v>72910</v>
      </c>
      <c r="Q58" s="17">
        <f>P58-O58</f>
        <v>512.42999999999302</v>
      </c>
      <c r="T58" s="29"/>
    </row>
    <row r="59" spans="1:22" ht="15.75" customHeight="1" x14ac:dyDescent="0.25">
      <c r="A59" s="6" t="s">
        <v>39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/>
      <c r="H59" s="14">
        <v>0</v>
      </c>
      <c r="I59" s="14">
        <v>-32000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5">
        <f t="shared" si="20"/>
        <v>-32000</v>
      </c>
      <c r="P59" s="17">
        <v>-32000</v>
      </c>
      <c r="T59" s="30"/>
    </row>
    <row r="60" spans="1:22" ht="15.75" customHeight="1" x14ac:dyDescent="0.25">
      <c r="A60" s="6" t="s">
        <v>40</v>
      </c>
      <c r="B60" s="14">
        <v>0</v>
      </c>
      <c r="C60" s="14">
        <v>0</v>
      </c>
      <c r="D60" s="14">
        <v>0</v>
      </c>
      <c r="E60" s="14">
        <v>0</v>
      </c>
      <c r="F60" s="14">
        <v>-17500</v>
      </c>
      <c r="G60" s="14"/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5">
        <f t="shared" si="20"/>
        <v>-17500</v>
      </c>
      <c r="P60" s="17">
        <v>-17500</v>
      </c>
      <c r="T60" s="30"/>
    </row>
    <row r="61" spans="1:22" ht="15.75" customHeight="1" x14ac:dyDescent="0.25">
      <c r="A61" s="6" t="s">
        <v>28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/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5">
        <f t="shared" si="20"/>
        <v>0</v>
      </c>
      <c r="P61" s="17">
        <v>0</v>
      </c>
      <c r="T61" s="30"/>
    </row>
    <row r="62" spans="1:22" ht="15.75" customHeight="1" x14ac:dyDescent="0.25">
      <c r="A62" s="6" t="s">
        <v>29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/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5">
        <f t="shared" si="20"/>
        <v>0</v>
      </c>
      <c r="P62" s="17">
        <v>0</v>
      </c>
      <c r="T62" s="29"/>
    </row>
    <row r="63" spans="1:22" ht="15.75" customHeight="1" x14ac:dyDescent="0.25">
      <c r="A63" s="6" t="s">
        <v>19</v>
      </c>
      <c r="B63" s="14">
        <f>O63*B54</f>
        <v>-11479.699739185191</v>
      </c>
      <c r="C63" s="14">
        <f>O63*C54</f>
        <v>-1858.2277510391752</v>
      </c>
      <c r="D63" s="14">
        <f>O63*D54</f>
        <v>-3383.882042379345</v>
      </c>
      <c r="E63" s="14">
        <f>O63*E54</f>
        <v>-3093.8969784532496</v>
      </c>
      <c r="F63" s="14">
        <f>O63*F54</f>
        <v>-4805.0059763169029</v>
      </c>
      <c r="G63" s="14"/>
      <c r="H63" s="14">
        <f>O63*H54</f>
        <v>-1872.4106352453746</v>
      </c>
      <c r="I63" s="14">
        <f>O63*I54</f>
        <v>-905.8973231228955</v>
      </c>
      <c r="J63" s="14">
        <f>O63*J54</f>
        <v>-1192.7323659512274</v>
      </c>
      <c r="K63" s="14">
        <f>O63*K54</f>
        <v>-1216.4380506065463</v>
      </c>
      <c r="L63" s="14">
        <f>O63*L54</f>
        <v>-796.59561065189632</v>
      </c>
      <c r="M63" s="14">
        <f>O63*M54</f>
        <v>-5134.093429511614</v>
      </c>
      <c r="N63" s="14">
        <f>O63*N54</f>
        <v>-95.120097536582264</v>
      </c>
      <c r="O63" s="15">
        <v>-35834</v>
      </c>
      <c r="P63" s="17">
        <f t="shared" ref="P63:P65" si="21">SUM(B63:N63)</f>
        <v>-35834</v>
      </c>
      <c r="T63" s="29"/>
    </row>
    <row r="64" spans="1:22" ht="15.75" customHeight="1" x14ac:dyDescent="0.25">
      <c r="A64" s="6" t="s">
        <v>20</v>
      </c>
      <c r="B64" s="14">
        <f>O64*B54</f>
        <v>-29186.19313329427</v>
      </c>
      <c r="C64" s="14">
        <f>O64*C54</f>
        <v>-4724.3913394659839</v>
      </c>
      <c r="D64" s="14">
        <f>O64*D54</f>
        <v>-8603.2419900365639</v>
      </c>
      <c r="E64" s="14">
        <f>O64*E54</f>
        <v>-7865.9787972870263</v>
      </c>
      <c r="F64" s="14">
        <f>O64*F54</f>
        <v>-12216.332797687992</v>
      </c>
      <c r="G64" s="14"/>
      <c r="H64" s="14">
        <f>O64*H54</f>
        <v>-4760.4501569467502</v>
      </c>
      <c r="I64" s="14">
        <f>O64*I54</f>
        <v>-2303.1694933055587</v>
      </c>
      <c r="J64" s="14">
        <f>O64*J54</f>
        <v>-3032.4240162969963</v>
      </c>
      <c r="K64" s="14">
        <f>O64*K54</f>
        <v>-3092.6937712928898</v>
      </c>
      <c r="L64" s="14">
        <f>O64*L54</f>
        <v>-2025.2788722565444</v>
      </c>
      <c r="M64" s="14">
        <f>O64*M54</f>
        <v>-13053.010601541988</v>
      </c>
      <c r="N64" s="14">
        <f>O64*N54</f>
        <v>-241.83503058744006</v>
      </c>
      <c r="O64" s="15">
        <v>-91105</v>
      </c>
      <c r="P64" s="17">
        <f t="shared" si="21"/>
        <v>-91105</v>
      </c>
      <c r="T64" s="30"/>
    </row>
    <row r="65" spans="1:27" ht="15.75" customHeight="1" x14ac:dyDescent="0.25">
      <c r="A65" s="6" t="s">
        <v>30</v>
      </c>
      <c r="B65" s="14">
        <f>O65*B54</f>
        <v>19087.876027233109</v>
      </c>
      <c r="C65" s="14">
        <f>O65*C54</f>
        <v>3089.7690486735273</v>
      </c>
      <c r="D65" s="14">
        <f>O65*D54</f>
        <v>5626.5514240969051</v>
      </c>
      <c r="E65" s="14">
        <f>O65*E54</f>
        <v>5144.3786255282685</v>
      </c>
      <c r="F65" s="14">
        <f>O65*F54</f>
        <v>7989.5258996174034</v>
      </c>
      <c r="G65" s="14"/>
      <c r="H65" s="14">
        <f>O65*H54</f>
        <v>3113.3516459179868</v>
      </c>
      <c r="I65" s="14">
        <f>O65*I54</f>
        <v>1506.2811911489503</v>
      </c>
      <c r="J65" s="14">
        <f>O65*J54</f>
        <v>1983.2162906868332</v>
      </c>
      <c r="K65" s="14">
        <f>O65*K54</f>
        <v>2022.6329287629026</v>
      </c>
      <c r="L65" s="14">
        <f>O65*L54</f>
        <v>1324.5397184091069</v>
      </c>
      <c r="M65" s="14">
        <f>O65*M54</f>
        <v>8536.7162139473821</v>
      </c>
      <c r="N65" s="14">
        <f>O65*N54</f>
        <v>158.16098597762408</v>
      </c>
      <c r="O65" s="15">
        <v>59583</v>
      </c>
      <c r="P65" s="17">
        <f t="shared" si="21"/>
        <v>59582.999999999993</v>
      </c>
      <c r="T65" s="30"/>
    </row>
    <row r="66" spans="1:27" ht="15.75" customHeight="1" x14ac:dyDescent="0.25">
      <c r="A66" s="6" t="s">
        <v>31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7"/>
      <c r="O66" s="8">
        <f>SUM(B67:N67)</f>
        <v>1728635.57</v>
      </c>
      <c r="P66" s="17">
        <v>0</v>
      </c>
      <c r="T66" s="30"/>
    </row>
    <row r="67" spans="1:27" ht="15.75" customHeight="1" x14ac:dyDescent="0.25">
      <c r="A67" s="31" t="s">
        <v>41</v>
      </c>
      <c r="B67" s="27">
        <f t="shared" ref="B67:F67" si="22">SUM(B57:B66)</f>
        <v>556446.35375225404</v>
      </c>
      <c r="C67" s="27">
        <f t="shared" si="22"/>
        <v>96953.694468997608</v>
      </c>
      <c r="D67" s="27">
        <f t="shared" si="22"/>
        <v>167576.52473081593</v>
      </c>
      <c r="E67" s="27">
        <f t="shared" si="22"/>
        <v>151472.91522668107</v>
      </c>
      <c r="F67" s="27">
        <f t="shared" si="22"/>
        <v>219058.70446421951</v>
      </c>
      <c r="G67" s="27"/>
      <c r="H67" s="27">
        <f t="shared" ref="H67:N67" si="23">SUM(H57:H66)</f>
        <v>99128.815430657327</v>
      </c>
      <c r="I67" s="27">
        <f t="shared" si="23"/>
        <v>11121.713683903594</v>
      </c>
      <c r="J67" s="27">
        <f t="shared" si="23"/>
        <v>64275.378702710128</v>
      </c>
      <c r="K67" s="27">
        <f t="shared" si="23"/>
        <v>65403.795489353943</v>
      </c>
      <c r="L67" s="27">
        <f t="shared" si="23"/>
        <v>42543.831381429489</v>
      </c>
      <c r="M67" s="27">
        <f t="shared" si="23"/>
        <v>250126.0209094235</v>
      </c>
      <c r="N67" s="27">
        <f t="shared" si="23"/>
        <v>4527.821759553909</v>
      </c>
      <c r="O67" s="27">
        <f t="shared" ref="O67:O68" si="24">SUM(B67:N67)</f>
        <v>1728635.57</v>
      </c>
      <c r="T67" s="17"/>
    </row>
    <row r="68" spans="1:27" ht="15.75" customHeight="1" x14ac:dyDescent="0.25">
      <c r="A68" s="6" t="s">
        <v>42</v>
      </c>
      <c r="B68" s="9">
        <f>B67/O67</f>
        <v>0.32189916915353883</v>
      </c>
      <c r="C68" s="9">
        <f>C67/O67</f>
        <v>5.6086832963293476E-2</v>
      </c>
      <c r="D68" s="9">
        <f>D67/O67</f>
        <v>9.6941499781134283E-2</v>
      </c>
      <c r="E68" s="9">
        <f>E67/O67</f>
        <v>8.7625707728946636E-2</v>
      </c>
      <c r="F68" s="9">
        <f>F67/O67</f>
        <v>0.12672347385760407</v>
      </c>
      <c r="G68" s="9"/>
      <c r="H68" s="9">
        <f>H67/O67</f>
        <v>5.7345120713128285E-2</v>
      </c>
      <c r="I68" s="9">
        <f>I67/O67</f>
        <v>6.4338105017147096E-3</v>
      </c>
      <c r="J68" s="9">
        <f>J67/O67</f>
        <v>3.718272365684927E-2</v>
      </c>
      <c r="K68" s="9">
        <f>K67/O67</f>
        <v>3.783550253414833E-2</v>
      </c>
      <c r="L68" s="9">
        <f>L67/O67</f>
        <v>2.4611220618021581E-2</v>
      </c>
      <c r="M68" s="9">
        <f>M67/O67</f>
        <v>0.14469563466718638</v>
      </c>
      <c r="N68" s="9">
        <f>N67/O67</f>
        <v>2.6193038244341511E-3</v>
      </c>
      <c r="O68" s="10">
        <f t="shared" si="24"/>
        <v>1</v>
      </c>
      <c r="P68" s="17"/>
      <c r="S68" s="13">
        <f>1729148</f>
        <v>1729148</v>
      </c>
      <c r="T68" s="29"/>
    </row>
    <row r="69" spans="1:27" ht="15.75" customHeight="1" thickBot="1" x14ac:dyDescent="0.3">
      <c r="A69" s="19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0"/>
      <c r="O69" s="21"/>
      <c r="P69" s="17"/>
      <c r="S69" s="32"/>
      <c r="T69" s="30"/>
    </row>
    <row r="70" spans="1:27" ht="15" customHeight="1" thickBot="1" x14ac:dyDescent="0.3"/>
    <row r="71" spans="1:27" ht="15.75" customHeight="1" x14ac:dyDescent="0.25">
      <c r="A71" s="1"/>
      <c r="B71" s="2" t="s">
        <v>0</v>
      </c>
      <c r="C71" s="2" t="s">
        <v>1</v>
      </c>
      <c r="D71" s="2" t="s">
        <v>2</v>
      </c>
      <c r="E71" s="2" t="s">
        <v>3</v>
      </c>
      <c r="F71" s="3" t="s">
        <v>53</v>
      </c>
      <c r="G71" s="2" t="s">
        <v>46</v>
      </c>
      <c r="H71" s="2" t="s">
        <v>5</v>
      </c>
      <c r="I71" s="3" t="s">
        <v>7</v>
      </c>
      <c r="J71" s="2" t="s">
        <v>8</v>
      </c>
      <c r="K71" s="2" t="s">
        <v>47</v>
      </c>
      <c r="L71" s="2" t="s">
        <v>35</v>
      </c>
      <c r="M71" s="2" t="s">
        <v>36</v>
      </c>
      <c r="N71" s="2" t="s">
        <v>10</v>
      </c>
      <c r="O71" s="4" t="s">
        <v>11</v>
      </c>
      <c r="P71" s="28" t="s">
        <v>48</v>
      </c>
      <c r="T71" s="29"/>
      <c r="V71" s="29"/>
    </row>
    <row r="72" spans="1:27" ht="15.75" customHeight="1" x14ac:dyDescent="0.25">
      <c r="A72" s="26"/>
      <c r="B72" s="26"/>
      <c r="C72" s="26"/>
      <c r="D72" s="26"/>
      <c r="E72" s="26"/>
      <c r="F72" s="33"/>
      <c r="G72" s="26"/>
      <c r="H72" s="26"/>
      <c r="I72" s="33"/>
      <c r="J72" s="26"/>
      <c r="K72" s="26"/>
      <c r="L72" s="26"/>
      <c r="M72" s="26"/>
      <c r="N72" s="26"/>
      <c r="O72" s="26"/>
      <c r="P72" s="26"/>
      <c r="T72" s="29"/>
      <c r="V72" s="29"/>
    </row>
    <row r="73" spans="1:27" ht="15.75" customHeight="1" x14ac:dyDescent="0.25">
      <c r="A73" s="26"/>
      <c r="B73" s="26"/>
      <c r="C73" s="26"/>
      <c r="D73" s="26"/>
      <c r="E73" s="26"/>
      <c r="F73" s="33"/>
      <c r="G73" s="26"/>
      <c r="H73" s="26"/>
      <c r="I73" s="33"/>
      <c r="J73" s="26"/>
      <c r="K73" s="26"/>
      <c r="L73" s="26"/>
      <c r="M73" s="26"/>
      <c r="N73" s="26"/>
      <c r="O73" s="26"/>
      <c r="P73" s="26"/>
      <c r="T73" s="29"/>
      <c r="V73" s="29"/>
    </row>
    <row r="74" spans="1:27" ht="15.75" customHeight="1" x14ac:dyDescent="0.25">
      <c r="A74" s="34"/>
      <c r="B74" s="35">
        <f t="shared" ref="B74:E74" si="25">B67</f>
        <v>556446.35375225404</v>
      </c>
      <c r="C74" s="35">
        <f t="shared" si="25"/>
        <v>96953.694468997608</v>
      </c>
      <c r="D74" s="35">
        <f t="shared" si="25"/>
        <v>167576.52473081593</v>
      </c>
      <c r="E74" s="35">
        <f t="shared" si="25"/>
        <v>151472.91522668107</v>
      </c>
      <c r="F74" s="36">
        <v>52500</v>
      </c>
      <c r="G74" s="36">
        <f>F67-F74</f>
        <v>166558.70446421951</v>
      </c>
      <c r="H74" s="35">
        <f t="shared" ref="H74:P74" si="26">H67</f>
        <v>99128.815430657327</v>
      </c>
      <c r="I74" s="35">
        <f t="shared" si="26"/>
        <v>11121.713683903594</v>
      </c>
      <c r="J74" s="35">
        <f t="shared" si="26"/>
        <v>64275.378702710128</v>
      </c>
      <c r="K74" s="35">
        <f t="shared" si="26"/>
        <v>65403.795489353943</v>
      </c>
      <c r="L74" s="35">
        <f t="shared" si="26"/>
        <v>42543.831381429489</v>
      </c>
      <c r="M74" s="35">
        <f t="shared" si="26"/>
        <v>250126.0209094235</v>
      </c>
      <c r="N74" s="35">
        <f t="shared" si="26"/>
        <v>4527.821759553909</v>
      </c>
      <c r="O74" s="35">
        <f t="shared" si="26"/>
        <v>1728635.57</v>
      </c>
      <c r="P74" s="35">
        <f t="shared" si="26"/>
        <v>0</v>
      </c>
      <c r="Q74" s="34"/>
      <c r="R74" s="34"/>
      <c r="S74" s="34"/>
      <c r="T74" s="37"/>
      <c r="U74" s="34"/>
      <c r="V74" s="34"/>
      <c r="W74" s="34"/>
      <c r="X74" s="34"/>
      <c r="Y74" s="34"/>
      <c r="Z74" s="34"/>
      <c r="AA74" s="34"/>
    </row>
    <row r="75" spans="1:27" ht="15.75" customHeight="1" x14ac:dyDescent="0.25">
      <c r="B75" s="38">
        <f>B68</f>
        <v>0.32189916915353883</v>
      </c>
      <c r="C75" s="39">
        <f t="shared" ref="C75:O75" si="27">C74/1728635</f>
        <v>5.6086851457362377E-2</v>
      </c>
      <c r="D75" s="39">
        <f t="shared" si="27"/>
        <v>9.6941531746618528E-2</v>
      </c>
      <c r="E75" s="39">
        <f t="shared" si="27"/>
        <v>8.7625736622642184E-2</v>
      </c>
      <c r="F75" s="39">
        <f t="shared" si="27"/>
        <v>3.0370783884394334E-2</v>
      </c>
      <c r="G75" s="39">
        <f t="shared" si="27"/>
        <v>9.6352731759000318E-2</v>
      </c>
      <c r="H75" s="39">
        <f t="shared" si="27"/>
        <v>5.7345139622104913E-2</v>
      </c>
      <c r="I75" s="39">
        <f t="shared" si="27"/>
        <v>6.4338126231989947E-3</v>
      </c>
      <c r="J75" s="39">
        <f t="shared" si="27"/>
        <v>3.7182735917478317E-2</v>
      </c>
      <c r="K75" s="39">
        <f t="shared" si="27"/>
        <v>3.7835515010024641E-2</v>
      </c>
      <c r="L75" s="39">
        <f t="shared" si="27"/>
        <v>2.4611228733323973E-2</v>
      </c>
      <c r="M75" s="39">
        <f t="shared" si="27"/>
        <v>0.14469568237911618</v>
      </c>
      <c r="N75" s="39">
        <f t="shared" si="27"/>
        <v>2.6193046881232353E-3</v>
      </c>
      <c r="O75" s="39">
        <f t="shared" si="27"/>
        <v>1.0000003297399394</v>
      </c>
      <c r="T75" s="29"/>
    </row>
    <row r="76" spans="1:27" ht="15.75" customHeight="1" x14ac:dyDescent="0.25">
      <c r="A76" s="24" t="s">
        <v>54</v>
      </c>
      <c r="B76" s="40">
        <v>3999.96</v>
      </c>
      <c r="C76" s="41">
        <v>11691.67</v>
      </c>
      <c r="D76" s="40">
        <v>6500</v>
      </c>
      <c r="E76" s="40">
        <v>3958.05</v>
      </c>
      <c r="F76" s="26"/>
      <c r="G76" s="40">
        <v>6378.05</v>
      </c>
      <c r="H76" s="40">
        <v>16000</v>
      </c>
      <c r="I76" s="26"/>
      <c r="J76" s="40">
        <v>7500</v>
      </c>
      <c r="K76" s="40">
        <v>7500</v>
      </c>
      <c r="L76" s="40">
        <v>5250</v>
      </c>
      <c r="M76" s="40">
        <v>7841.67</v>
      </c>
      <c r="N76" s="26"/>
      <c r="O76" s="26"/>
      <c r="P76" s="13">
        <v>76619</v>
      </c>
      <c r="T76" s="30"/>
    </row>
    <row r="77" spans="1:27" ht="15.75" customHeight="1" x14ac:dyDescent="0.25">
      <c r="A77" s="6" t="s">
        <v>39</v>
      </c>
      <c r="C77" s="17"/>
      <c r="I77" s="13">
        <v>-3289</v>
      </c>
      <c r="T77" s="30"/>
    </row>
    <row r="78" spans="1:27" ht="15.75" customHeight="1" x14ac:dyDescent="0.25">
      <c r="A78" s="6" t="s">
        <v>40</v>
      </c>
      <c r="C78" s="17"/>
      <c r="T78" s="30"/>
    </row>
    <row r="79" spans="1:27" ht="15.75" customHeight="1" x14ac:dyDescent="0.25">
      <c r="A79" s="6" t="s">
        <v>28</v>
      </c>
      <c r="C79" s="17"/>
      <c r="T79" s="29"/>
    </row>
    <row r="80" spans="1:27" ht="15.75" customHeight="1" x14ac:dyDescent="0.25">
      <c r="A80" s="6" t="s">
        <v>29</v>
      </c>
      <c r="C80" s="17"/>
      <c r="T80" s="29"/>
    </row>
    <row r="81" spans="1:27" ht="15.75" customHeight="1" x14ac:dyDescent="0.25">
      <c r="A81" s="6" t="s">
        <v>19</v>
      </c>
      <c r="B81" s="42">
        <f t="shared" ref="B81:N81" si="28">B75*-27217</f>
        <v>-8761.1296868518657</v>
      </c>
      <c r="C81" s="42">
        <f t="shared" si="28"/>
        <v>-1526.5158361150318</v>
      </c>
      <c r="D81" s="42">
        <f t="shared" si="28"/>
        <v>-2638.4576695477167</v>
      </c>
      <c r="E81" s="42">
        <f t="shared" si="28"/>
        <v>-2384.9096736584524</v>
      </c>
      <c r="F81" s="42">
        <f t="shared" si="28"/>
        <v>-826.60162498156058</v>
      </c>
      <c r="G81" s="42">
        <f t="shared" si="28"/>
        <v>-2622.4323002847118</v>
      </c>
      <c r="H81" s="42">
        <f t="shared" si="28"/>
        <v>-1560.7626650948293</v>
      </c>
      <c r="I81" s="42">
        <f t="shared" si="28"/>
        <v>-175.10907816560703</v>
      </c>
      <c r="J81" s="42">
        <f t="shared" si="28"/>
        <v>-1012.0025234660073</v>
      </c>
      <c r="K81" s="42">
        <f t="shared" si="28"/>
        <v>-1029.7692120278407</v>
      </c>
      <c r="L81" s="42">
        <f t="shared" si="28"/>
        <v>-669.8438124348786</v>
      </c>
      <c r="M81" s="42">
        <f t="shared" si="28"/>
        <v>-3938.1823873124049</v>
      </c>
      <c r="N81" s="42">
        <f t="shared" si="28"/>
        <v>-71.289615696650088</v>
      </c>
      <c r="P81" s="13">
        <v>-27217</v>
      </c>
      <c r="T81" s="30"/>
    </row>
    <row r="82" spans="1:27" ht="15.75" customHeight="1" x14ac:dyDescent="0.25">
      <c r="A82" s="6" t="s">
        <v>20</v>
      </c>
      <c r="B82" s="42">
        <f t="shared" ref="B82:N82" si="29">B75*418394</f>
        <v>134680.68097882572</v>
      </c>
      <c r="C82" s="42">
        <f t="shared" si="29"/>
        <v>23466.402128651673</v>
      </c>
      <c r="D82" s="42">
        <f t="shared" si="29"/>
        <v>40559.755233594711</v>
      </c>
      <c r="E82" s="42">
        <f t="shared" si="29"/>
        <v>36662.082448493755</v>
      </c>
      <c r="F82" s="42">
        <f t="shared" si="29"/>
        <v>12706.953752527283</v>
      </c>
      <c r="G82" s="42">
        <f t="shared" si="29"/>
        <v>40313.404851575178</v>
      </c>
      <c r="H82" s="42">
        <f t="shared" si="29"/>
        <v>23992.862347050963</v>
      </c>
      <c r="I82" s="42">
        <f t="shared" si="29"/>
        <v>2691.8685986707201</v>
      </c>
      <c r="J82" s="42">
        <f t="shared" si="29"/>
        <v>15557.033611457424</v>
      </c>
      <c r="K82" s="42">
        <f t="shared" si="29"/>
        <v>15830.15246710425</v>
      </c>
      <c r="L82" s="42">
        <f t="shared" si="29"/>
        <v>10297.190434650351</v>
      </c>
      <c r="M82" s="42">
        <f t="shared" si="29"/>
        <v>60539.805333327931</v>
      </c>
      <c r="N82" s="42">
        <f t="shared" si="29"/>
        <v>1095.901365682633</v>
      </c>
      <c r="O82" s="42"/>
      <c r="P82" s="13">
        <v>418394</v>
      </c>
      <c r="T82" s="30"/>
    </row>
    <row r="83" spans="1:27" ht="15.75" customHeight="1" x14ac:dyDescent="0.25">
      <c r="A83" s="6" t="s">
        <v>55</v>
      </c>
      <c r="C83" s="17"/>
      <c r="N83" s="13">
        <v>511.95</v>
      </c>
      <c r="T83" s="30"/>
    </row>
    <row r="84" spans="1:27" ht="15.75" customHeight="1" x14ac:dyDescent="0.25">
      <c r="C84" s="17"/>
      <c r="P84" s="13">
        <f>SUM(P76:P83)</f>
        <v>467796</v>
      </c>
      <c r="T84" s="29"/>
    </row>
    <row r="85" spans="1:27" ht="15.75" customHeight="1" x14ac:dyDescent="0.25">
      <c r="A85" s="43" t="s">
        <v>56</v>
      </c>
      <c r="B85" s="44">
        <f t="shared" ref="B85:H85" si="30">B82+B83+B81+B80+B79+B78+B77+B76+B74</f>
        <v>686365.86504422792</v>
      </c>
      <c r="C85" s="44">
        <f t="shared" si="30"/>
        <v>130585.25076153425</v>
      </c>
      <c r="D85" s="44">
        <f t="shared" si="30"/>
        <v>211997.82229486294</v>
      </c>
      <c r="E85" s="44">
        <f t="shared" si="30"/>
        <v>189708.13800151637</v>
      </c>
      <c r="F85" s="44">
        <f t="shared" si="30"/>
        <v>64380.352127545724</v>
      </c>
      <c r="G85" s="44">
        <f t="shared" si="30"/>
        <v>210627.72701550997</v>
      </c>
      <c r="H85" s="44">
        <f t="shared" si="30"/>
        <v>137560.91511261347</v>
      </c>
      <c r="I85" s="44">
        <v>10349.469999999999</v>
      </c>
      <c r="J85" s="44">
        <f t="shared" ref="J85:N85" si="31">J82+J83+J81+J80+J79+J78+J77+J76+J74</f>
        <v>86320.409790701553</v>
      </c>
      <c r="K85" s="44">
        <f t="shared" si="31"/>
        <v>87704.178744430348</v>
      </c>
      <c r="L85" s="44">
        <f t="shared" si="31"/>
        <v>57421.178003644964</v>
      </c>
      <c r="M85" s="44">
        <f t="shared" si="31"/>
        <v>314569.31385543902</v>
      </c>
      <c r="N85" s="44">
        <f t="shared" si="31"/>
        <v>6064.3835095398917</v>
      </c>
      <c r="O85" s="44">
        <f t="shared" ref="O85:O86" si="32">SUM(B85:N85)</f>
        <v>2193655.0042615668</v>
      </c>
      <c r="P85" s="44">
        <f>O67</f>
        <v>1728635.57</v>
      </c>
      <c r="Q85" s="44"/>
      <c r="R85" s="44"/>
      <c r="S85" s="44"/>
      <c r="T85" s="45"/>
      <c r="U85" s="44"/>
      <c r="V85" s="44"/>
      <c r="W85" s="44"/>
      <c r="X85" s="44"/>
      <c r="Y85" s="44"/>
      <c r="Z85" s="44"/>
      <c r="AA85" s="44"/>
    </row>
    <row r="86" spans="1:27" ht="15.75" customHeight="1" x14ac:dyDescent="0.25">
      <c r="B86" s="38">
        <f t="shared" ref="B86:N86" si="33">B85/2193655</f>
        <v>0.31288687831232709</v>
      </c>
      <c r="C86" s="38">
        <f t="shared" si="33"/>
        <v>5.952861811065744E-2</v>
      </c>
      <c r="D86" s="38">
        <f t="shared" si="33"/>
        <v>9.6641368991415219E-2</v>
      </c>
      <c r="E86" s="38">
        <f t="shared" si="33"/>
        <v>8.6480389122955234E-2</v>
      </c>
      <c r="F86" s="38">
        <f t="shared" si="33"/>
        <v>2.9348439990584538E-2</v>
      </c>
      <c r="G86" s="38">
        <f t="shared" si="33"/>
        <v>9.6016797087741676E-2</v>
      </c>
      <c r="H86" s="38">
        <f t="shared" si="33"/>
        <v>6.2708545834515211E-2</v>
      </c>
      <c r="I86" s="38">
        <f t="shared" si="33"/>
        <v>4.7179114309223646E-3</v>
      </c>
      <c r="J86" s="38">
        <f t="shared" si="33"/>
        <v>3.9350038994601044E-2</v>
      </c>
      <c r="K86" s="38">
        <f t="shared" si="33"/>
        <v>3.998084418216645E-2</v>
      </c>
      <c r="L86" s="38">
        <f t="shared" si="33"/>
        <v>2.6176029504933529E-2</v>
      </c>
      <c r="M86" s="38">
        <f t="shared" si="33"/>
        <v>0.14339962931976041</v>
      </c>
      <c r="N86" s="38">
        <f t="shared" si="33"/>
        <v>2.7645110600982795E-3</v>
      </c>
      <c r="O86" s="38">
        <f t="shared" si="32"/>
        <v>1.0000000019426785</v>
      </c>
      <c r="P86" s="13">
        <f>SUM(P84:P85)</f>
        <v>2196431.5700000003</v>
      </c>
      <c r="T86" s="30"/>
    </row>
    <row r="87" spans="1:27" ht="15.75" customHeight="1" x14ac:dyDescent="0.25">
      <c r="C87" s="17"/>
      <c r="I87" s="42"/>
      <c r="O87" s="42"/>
      <c r="P87" s="13">
        <f>P86-2193655</f>
        <v>2776.570000000298</v>
      </c>
      <c r="T87" s="30"/>
    </row>
    <row r="88" spans="1:27" ht="15.75" customHeight="1" x14ac:dyDescent="0.25"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O88" s="47"/>
      <c r="T88" s="30"/>
    </row>
    <row r="89" spans="1:27" ht="15.75" customHeight="1" x14ac:dyDescent="0.25">
      <c r="C89" s="17"/>
      <c r="T89" s="29"/>
    </row>
    <row r="90" spans="1:27" ht="15.75" customHeight="1" thickBot="1" x14ac:dyDescent="0.3">
      <c r="T90" s="29"/>
    </row>
    <row r="91" spans="1:27" ht="22.5" customHeight="1" thickBot="1" x14ac:dyDescent="0.3">
      <c r="B91" s="2" t="s">
        <v>0</v>
      </c>
      <c r="C91" s="2" t="s">
        <v>1</v>
      </c>
      <c r="D91" s="2" t="s">
        <v>2</v>
      </c>
      <c r="E91" s="2" t="s">
        <v>3</v>
      </c>
      <c r="F91" s="48" t="s">
        <v>53</v>
      </c>
      <c r="G91" s="2" t="s">
        <v>46</v>
      </c>
      <c r="H91" s="2" t="s">
        <v>5</v>
      </c>
      <c r="I91" s="3"/>
      <c r="J91" s="49" t="s">
        <v>61</v>
      </c>
      <c r="K91" s="49" t="s">
        <v>62</v>
      </c>
      <c r="L91" s="49" t="s">
        <v>63</v>
      </c>
      <c r="M91" s="49" t="s">
        <v>64</v>
      </c>
      <c r="N91" s="49" t="s">
        <v>65</v>
      </c>
      <c r="O91" s="2" t="s">
        <v>10</v>
      </c>
      <c r="P91" s="50" t="s">
        <v>66</v>
      </c>
      <c r="Q91" s="51" t="s">
        <v>67</v>
      </c>
      <c r="R91" s="52"/>
      <c r="T91" s="29"/>
      <c r="V91" s="29"/>
    </row>
    <row r="92" spans="1:27" ht="15.75" customHeight="1" x14ac:dyDescent="0.25">
      <c r="A92" s="1" t="s">
        <v>58</v>
      </c>
      <c r="B92" s="56">
        <v>742733</v>
      </c>
      <c r="C92" s="56">
        <v>153323</v>
      </c>
      <c r="D92" s="56">
        <v>234672</v>
      </c>
      <c r="E92" s="56">
        <v>208207</v>
      </c>
      <c r="F92" s="61">
        <v>121293</v>
      </c>
      <c r="G92" s="56">
        <v>171587</v>
      </c>
      <c r="H92" s="56">
        <v>164056</v>
      </c>
      <c r="I92" s="69"/>
      <c r="J92" s="56">
        <v>100489</v>
      </c>
      <c r="K92" s="56">
        <v>102395</v>
      </c>
      <c r="L92" s="56">
        <v>68010</v>
      </c>
      <c r="M92" s="56">
        <v>348019</v>
      </c>
      <c r="N92" s="61">
        <v>12197</v>
      </c>
      <c r="O92" s="56">
        <v>16808</v>
      </c>
      <c r="P92" s="61">
        <f>SUM(B92:O92)</f>
        <v>2443789</v>
      </c>
      <c r="Q92" s="56">
        <v>2443789</v>
      </c>
      <c r="R92" s="57"/>
      <c r="T92" s="29"/>
      <c r="V92" s="29"/>
    </row>
    <row r="93" spans="1:27" ht="15.75" customHeight="1" x14ac:dyDescent="0.25">
      <c r="A93" s="26"/>
      <c r="B93" s="53"/>
      <c r="C93" s="53"/>
      <c r="D93" s="53"/>
      <c r="E93" s="53"/>
      <c r="F93" s="55"/>
      <c r="G93" s="53"/>
      <c r="H93" s="53"/>
      <c r="I93" s="55"/>
      <c r="J93" s="53"/>
      <c r="K93" s="53"/>
      <c r="L93" s="53"/>
      <c r="M93" s="53"/>
      <c r="N93" s="56"/>
      <c r="O93" s="53"/>
      <c r="P93" s="53"/>
      <c r="Q93" s="53"/>
      <c r="T93" s="29"/>
      <c r="V93" s="29"/>
    </row>
    <row r="94" spans="1:27" ht="15.75" customHeight="1" x14ac:dyDescent="0.25">
      <c r="B94" s="58">
        <f>B92/2443789</f>
        <v>0.30392681201200267</v>
      </c>
      <c r="C94" s="58">
        <f>C92/2443789</f>
        <v>6.2739868294685017E-2</v>
      </c>
      <c r="D94" s="58">
        <f>D92/2443789</f>
        <v>9.6027930398246336E-2</v>
      </c>
      <c r="E94" s="58">
        <f>E92/2443789</f>
        <v>8.5198435707829118E-2</v>
      </c>
      <c r="F94" s="58">
        <f>F92/2443789</f>
        <v>4.963317209464483E-2</v>
      </c>
      <c r="G94" s="58">
        <f>G92/2443789</f>
        <v>7.0213508613059472E-2</v>
      </c>
      <c r="H94" s="58">
        <f>H92/2443789</f>
        <v>6.7131818663558926E-2</v>
      </c>
      <c r="I94" s="58"/>
      <c r="J94" s="58">
        <f>J92/2443789</f>
        <v>4.1120162174393945E-2</v>
      </c>
      <c r="K94" s="58">
        <f>K92/2443789</f>
        <v>4.1900098576431927E-2</v>
      </c>
      <c r="L94" s="58">
        <f>L92/2443789</f>
        <v>2.7829734891187414E-2</v>
      </c>
      <c r="M94" s="58">
        <f>M92/2443789</f>
        <v>0.14240959428166672</v>
      </c>
      <c r="N94" s="58">
        <f>N92/2443789</f>
        <v>4.9910200921601663E-3</v>
      </c>
      <c r="O94" s="58">
        <f>O92/2443789</f>
        <v>6.8778442001334811E-3</v>
      </c>
      <c r="P94" s="58">
        <f>SUM(B94:O94)</f>
        <v>1</v>
      </c>
      <c r="Q94" s="56"/>
      <c r="T94" s="29"/>
    </row>
    <row r="95" spans="1:27" ht="15.75" customHeight="1" x14ac:dyDescent="0.25">
      <c r="A95" s="59" t="s">
        <v>70</v>
      </c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T95" s="30"/>
    </row>
    <row r="96" spans="1:27" ht="15.75" customHeight="1" x14ac:dyDescent="0.25">
      <c r="A96" s="60" t="s">
        <v>60</v>
      </c>
      <c r="B96" s="61">
        <v>0</v>
      </c>
      <c r="C96" s="61">
        <v>7050</v>
      </c>
      <c r="D96" s="61">
        <v>3250</v>
      </c>
      <c r="E96" s="61">
        <v>0</v>
      </c>
      <c r="F96" s="61">
        <v>0</v>
      </c>
      <c r="G96" s="61">
        <v>4602.5</v>
      </c>
      <c r="H96" s="61">
        <v>2500</v>
      </c>
      <c r="I96" s="61"/>
      <c r="J96" s="61">
        <v>4250</v>
      </c>
      <c r="K96" s="61">
        <v>4250</v>
      </c>
      <c r="L96" s="61">
        <v>4250</v>
      </c>
      <c r="M96" s="61">
        <v>6000</v>
      </c>
      <c r="N96" s="61">
        <v>4250</v>
      </c>
      <c r="O96" s="61">
        <v>0</v>
      </c>
      <c r="P96" s="61">
        <f>SUM(B96:O96)</f>
        <v>40402.5</v>
      </c>
      <c r="Q96" s="61">
        <v>40402.5</v>
      </c>
      <c r="T96" s="30"/>
    </row>
    <row r="97" spans="1:27" ht="15.75" customHeight="1" x14ac:dyDescent="0.25">
      <c r="A97" s="60" t="s">
        <v>59</v>
      </c>
      <c r="B97" s="61">
        <v>3999.96</v>
      </c>
      <c r="C97" s="61">
        <v>2500</v>
      </c>
      <c r="D97" s="61">
        <v>3250</v>
      </c>
      <c r="E97" s="61">
        <v>2100</v>
      </c>
      <c r="F97" s="61"/>
      <c r="G97" s="61">
        <v>5687.5</v>
      </c>
      <c r="H97" s="61">
        <v>13500</v>
      </c>
      <c r="I97" s="61"/>
      <c r="J97" s="61">
        <v>4250</v>
      </c>
      <c r="K97" s="61">
        <v>4250</v>
      </c>
      <c r="L97" s="61">
        <v>4250</v>
      </c>
      <c r="M97" s="61">
        <v>4749.96</v>
      </c>
      <c r="N97" s="61">
        <v>4250</v>
      </c>
      <c r="O97" s="61">
        <v>0</v>
      </c>
      <c r="P97" s="61">
        <f t="shared" ref="P97:P103" si="34">SUM(B97:O97)</f>
        <v>52787.42</v>
      </c>
      <c r="Q97" s="61">
        <v>52787.42</v>
      </c>
      <c r="T97" s="30"/>
    </row>
    <row r="98" spans="1:27" ht="15.75" customHeight="1" x14ac:dyDescent="0.25">
      <c r="A98" s="60" t="s">
        <v>39</v>
      </c>
      <c r="B98" s="56">
        <v>0</v>
      </c>
      <c r="C98" s="56">
        <v>0</v>
      </c>
      <c r="D98" s="56">
        <v>0</v>
      </c>
      <c r="E98" s="56">
        <v>0</v>
      </c>
      <c r="F98" s="56">
        <v>0</v>
      </c>
      <c r="G98" s="56">
        <v>0</v>
      </c>
      <c r="H98" s="56">
        <v>0</v>
      </c>
      <c r="I98" s="56">
        <v>0</v>
      </c>
      <c r="J98" s="56">
        <v>0</v>
      </c>
      <c r="K98" s="56">
        <v>0</v>
      </c>
      <c r="L98" s="56">
        <v>0</v>
      </c>
      <c r="M98" s="56">
        <v>0</v>
      </c>
      <c r="N98" s="56"/>
      <c r="O98" s="56"/>
      <c r="P98" s="61">
        <f t="shared" si="34"/>
        <v>0</v>
      </c>
      <c r="Q98" s="56">
        <v>0</v>
      </c>
      <c r="T98" s="30"/>
    </row>
    <row r="99" spans="1:27" ht="15.75" customHeight="1" x14ac:dyDescent="0.25">
      <c r="A99" s="60" t="s">
        <v>40</v>
      </c>
      <c r="B99" s="56">
        <v>0</v>
      </c>
      <c r="C99" s="56">
        <v>0</v>
      </c>
      <c r="D99" s="56">
        <v>0</v>
      </c>
      <c r="E99" s="56">
        <v>0</v>
      </c>
      <c r="F99" s="56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56">
        <v>0</v>
      </c>
      <c r="N99" s="56"/>
      <c r="O99" s="56"/>
      <c r="P99" s="61">
        <f t="shared" si="34"/>
        <v>0</v>
      </c>
      <c r="Q99" s="56">
        <v>0</v>
      </c>
      <c r="T99" s="30"/>
    </row>
    <row r="100" spans="1:27" ht="15.75" customHeight="1" x14ac:dyDescent="0.25">
      <c r="A100" s="60" t="s">
        <v>28</v>
      </c>
      <c r="B100" s="56">
        <v>0</v>
      </c>
      <c r="C100" s="56">
        <v>0</v>
      </c>
      <c r="D100" s="56">
        <v>0</v>
      </c>
      <c r="E100" s="56">
        <v>0</v>
      </c>
      <c r="F100" s="56">
        <v>0</v>
      </c>
      <c r="G100" s="56">
        <v>0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56">
        <v>0</v>
      </c>
      <c r="N100" s="62">
        <v>83599</v>
      </c>
      <c r="O100" s="56">
        <v>0</v>
      </c>
      <c r="P100" s="61">
        <f t="shared" si="34"/>
        <v>83599</v>
      </c>
      <c r="Q100" s="56">
        <v>83599</v>
      </c>
      <c r="T100" s="29"/>
    </row>
    <row r="101" spans="1:27" ht="15.75" customHeight="1" x14ac:dyDescent="0.25">
      <c r="A101" s="60" t="s">
        <v>29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61">
        <f t="shared" si="34"/>
        <v>0</v>
      </c>
      <c r="Q101" s="56">
        <v>0</v>
      </c>
      <c r="T101" s="29"/>
    </row>
    <row r="102" spans="1:27" ht="15.75" customHeight="1" x14ac:dyDescent="0.25">
      <c r="A102" s="60" t="s">
        <v>19</v>
      </c>
      <c r="B102" s="56">
        <f>B94*-1913</f>
        <v>-581.41199137896115</v>
      </c>
      <c r="C102" s="56">
        <f t="shared" ref="C102:O102" si="35">C94*-1913</f>
        <v>-120.02136804773244</v>
      </c>
      <c r="D102" s="56">
        <f t="shared" si="35"/>
        <v>-183.70143085184523</v>
      </c>
      <c r="E102" s="56">
        <f t="shared" si="35"/>
        <v>-162.98460750907711</v>
      </c>
      <c r="F102" s="56">
        <f t="shared" si="35"/>
        <v>-94.948258217055553</v>
      </c>
      <c r="G102" s="56">
        <f t="shared" si="35"/>
        <v>-134.31844197678276</v>
      </c>
      <c r="H102" s="56">
        <f t="shared" si="35"/>
        <v>-128.42316910338823</v>
      </c>
      <c r="I102" s="56"/>
      <c r="J102" s="56">
        <f t="shared" si="35"/>
        <v>-78.662870239615614</v>
      </c>
      <c r="K102" s="56">
        <f t="shared" si="35"/>
        <v>-80.154888576714271</v>
      </c>
      <c r="L102" s="56">
        <f t="shared" si="35"/>
        <v>-53.238282846841521</v>
      </c>
      <c r="M102" s="56">
        <f t="shared" si="35"/>
        <v>-272.42955386082843</v>
      </c>
      <c r="N102" s="56">
        <f t="shared" si="35"/>
        <v>-9.5478214363023977</v>
      </c>
      <c r="O102" s="56">
        <f t="shared" si="35"/>
        <v>-13.157315954855349</v>
      </c>
      <c r="P102" s="61">
        <f t="shared" si="34"/>
        <v>-1913.0000000000005</v>
      </c>
      <c r="Q102" s="56">
        <v>-1913</v>
      </c>
      <c r="T102" s="30"/>
    </row>
    <row r="103" spans="1:27" ht="15.75" customHeight="1" x14ac:dyDescent="0.25">
      <c r="A103" s="63" t="s">
        <v>68</v>
      </c>
      <c r="B103" s="56">
        <f>B94*$Q$103</f>
        <v>46704.433201884451</v>
      </c>
      <c r="C103" s="56">
        <f t="shared" ref="C103:O103" si="36">C94*$Q$103</f>
        <v>9641.2355608442467</v>
      </c>
      <c r="D103" s="56">
        <f t="shared" si="36"/>
        <v>14756.612064298515</v>
      </c>
      <c r="E103" s="56">
        <f t="shared" si="36"/>
        <v>13092.443615222101</v>
      </c>
      <c r="F103" s="56">
        <f t="shared" si="36"/>
        <v>7627.1295557840713</v>
      </c>
      <c r="G103" s="56">
        <f t="shared" si="36"/>
        <v>10789.709868568849</v>
      </c>
      <c r="H103" s="56">
        <f t="shared" si="36"/>
        <v>10316.146574029101</v>
      </c>
      <c r="I103" s="56">
        <f t="shared" si="36"/>
        <v>0</v>
      </c>
      <c r="J103" s="56">
        <f t="shared" si="36"/>
        <v>6318.9353213391178</v>
      </c>
      <c r="K103" s="56">
        <f t="shared" si="36"/>
        <v>6438.7881482402945</v>
      </c>
      <c r="L103" s="56">
        <f t="shared" si="36"/>
        <v>4276.5953607287702</v>
      </c>
      <c r="M103" s="56">
        <f t="shared" si="36"/>
        <v>21884.082353263726</v>
      </c>
      <c r="N103" s="56">
        <f t="shared" si="36"/>
        <v>766.9700575622528</v>
      </c>
      <c r="O103" s="56">
        <f t="shared" si="36"/>
        <v>1056.9183182345121</v>
      </c>
      <c r="P103" s="61">
        <f t="shared" si="34"/>
        <v>153670</v>
      </c>
      <c r="Q103" s="56">
        <v>153670</v>
      </c>
      <c r="T103" s="30"/>
    </row>
    <row r="104" spans="1:27" x14ac:dyDescent="0.25">
      <c r="A104" s="60" t="s">
        <v>69</v>
      </c>
      <c r="B104" s="56">
        <v>0</v>
      </c>
      <c r="C104" s="56">
        <v>0</v>
      </c>
      <c r="D104" s="56">
        <v>0</v>
      </c>
      <c r="E104" s="56">
        <v>0</v>
      </c>
      <c r="F104" s="56">
        <v>0</v>
      </c>
      <c r="G104" s="56">
        <v>0</v>
      </c>
      <c r="H104" s="56">
        <v>0</v>
      </c>
      <c r="I104" s="56">
        <v>0</v>
      </c>
      <c r="J104" s="56">
        <v>0</v>
      </c>
      <c r="K104" s="56">
        <v>0</v>
      </c>
      <c r="L104" s="56">
        <v>0</v>
      </c>
      <c r="M104" s="56">
        <v>0</v>
      </c>
      <c r="N104" s="56">
        <v>0</v>
      </c>
      <c r="O104" s="56">
        <v>0</v>
      </c>
      <c r="P104" s="56">
        <v>0</v>
      </c>
      <c r="Q104" s="56">
        <v>0</v>
      </c>
    </row>
    <row r="105" spans="1:27" s="67" customFormat="1" x14ac:dyDescent="0.25">
      <c r="A105" s="66" t="s">
        <v>56</v>
      </c>
      <c r="B105" s="53">
        <f>B103+B102+B101+B100+B99+B98+B97+B96+B92</f>
        <v>792855.98121050547</v>
      </c>
      <c r="C105" s="53">
        <f>C103+C102+C101+C100+C99+C98+C97+C96+C92</f>
        <v>172394.2141927965</v>
      </c>
      <c r="D105" s="53">
        <f>D103+D102+D101+D100+D99+D98+D97+D96+D92</f>
        <v>255744.91063344668</v>
      </c>
      <c r="E105" s="53">
        <f>E103+E102+E101+E100+E99+E98+E97+E96+E92</f>
        <v>223236.45900771301</v>
      </c>
      <c r="F105" s="53">
        <f>F103+F102+F101+F100+F99+F98+F97+F96+F92</f>
        <v>128825.18129756702</v>
      </c>
      <c r="G105" s="53">
        <f>G103+G102+G101+G100+G99+G98+G97+G96+G92</f>
        <v>192532.39142659208</v>
      </c>
      <c r="H105" s="53">
        <f>H103+H102+H101+H100+H99+H98+H97+H96+H92</f>
        <v>190243.72340492572</v>
      </c>
      <c r="I105" s="53"/>
      <c r="J105" s="53">
        <f>J103+J102+J101+J100+J99+J98+J97+J96+J92</f>
        <v>115229.2724510995</v>
      </c>
      <c r="K105" s="53">
        <f>K103+K102+K101+K100+K99+K98+K97+K96+K92</f>
        <v>117253.63325966358</v>
      </c>
      <c r="L105" s="53">
        <f>L103+L102+L101+L100+L99+L98+L97+L96+L92</f>
        <v>80733.357077881927</v>
      </c>
      <c r="M105" s="53">
        <f>M103+M102+M101+M100+M99+M98+M97+M96+M92</f>
        <v>380380.61279940291</v>
      </c>
      <c r="N105" s="53">
        <f>N103+N102+N101+N100+N99+N98+N97+N96+N92</f>
        <v>105053.42223612595</v>
      </c>
      <c r="O105" s="53">
        <f>O103+O102+O101+O100+O99+O98+O97+O96+O92</f>
        <v>17851.761002279658</v>
      </c>
      <c r="P105" s="68">
        <f>SUM(B105:O105)</f>
        <v>2772334.9200000004</v>
      </c>
      <c r="Q105" s="53">
        <v>2772335</v>
      </c>
    </row>
    <row r="106" spans="1:27" x14ac:dyDescent="0.25">
      <c r="Q106" s="5" t="s">
        <v>71</v>
      </c>
    </row>
    <row r="109" spans="1:27" ht="15.75" customHeight="1" x14ac:dyDescent="0.25">
      <c r="C109" s="17"/>
      <c r="P109" s="13"/>
      <c r="T109" s="29"/>
    </row>
    <row r="110" spans="1:27" ht="15.75" customHeight="1" x14ac:dyDescent="0.25"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5"/>
      <c r="U110" s="44"/>
      <c r="V110" s="44"/>
      <c r="W110" s="44"/>
      <c r="X110" s="44"/>
      <c r="Y110" s="44"/>
      <c r="Z110" s="44"/>
      <c r="AA110" s="44"/>
    </row>
    <row r="111" spans="1:27" ht="15.75" customHeight="1" x14ac:dyDescent="0.25"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54">
        <f>SUM(B105:O105)</f>
        <v>2772334.9200000004</v>
      </c>
      <c r="T111" s="30"/>
    </row>
    <row r="112" spans="1:27" ht="15.75" customHeight="1" x14ac:dyDescent="0.25">
      <c r="C112" s="17"/>
      <c r="I112" s="42"/>
      <c r="O112" s="42"/>
      <c r="P112" s="13"/>
      <c r="T112" s="30"/>
    </row>
    <row r="113" spans="1:7" ht="15.75" customHeight="1" x14ac:dyDescent="0.25">
      <c r="C113" s="17"/>
    </row>
    <row r="114" spans="1:7" ht="15.75" customHeight="1" x14ac:dyDescent="0.25">
      <c r="C114" s="17"/>
    </row>
    <row r="115" spans="1:7" ht="15.75" customHeight="1" x14ac:dyDescent="0.25">
      <c r="C115" s="17"/>
    </row>
    <row r="116" spans="1:7" ht="15.75" customHeight="1" x14ac:dyDescent="0.25">
      <c r="C116" s="17"/>
    </row>
    <row r="117" spans="1:7" ht="15.75" customHeight="1" x14ac:dyDescent="0.25">
      <c r="C117" s="17"/>
    </row>
    <row r="118" spans="1:7" ht="15.75" customHeight="1" x14ac:dyDescent="0.25">
      <c r="C118" s="17"/>
    </row>
    <row r="119" spans="1:7" ht="15.75" customHeight="1" x14ac:dyDescent="0.25">
      <c r="A119" s="13" t="str">
        <f>[1]Contributions!A2</f>
        <v>Members 20/21</v>
      </c>
      <c r="C119" s="13" t="str">
        <f>[1]Contributions!C2</f>
        <v>Employee</v>
      </c>
      <c r="D119" s="13" t="str">
        <f>[1]Contributions!D2</f>
        <v>Company</v>
      </c>
      <c r="E119" s="64" t="s">
        <v>57</v>
      </c>
      <c r="F119" s="65" t="str">
        <f>[1]Contributions!F2</f>
        <v xml:space="preserve"> Share of Fund</v>
      </c>
      <c r="G119" s="13">
        <f>[1]Contributions!G2</f>
        <v>0</v>
      </c>
    </row>
    <row r="120" spans="1:7" ht="15.75" customHeight="1" x14ac:dyDescent="0.25">
      <c r="A120" s="13" t="str">
        <f>[1]Contributions!A3</f>
        <v>Michael</v>
      </c>
      <c r="B120" s="13" t="str">
        <f>[1]Contributions!B3</f>
        <v>Holland</v>
      </c>
      <c r="C120" s="13">
        <f>[1]Contributions!C3</f>
        <v>0</v>
      </c>
      <c r="D120" s="13">
        <f>[1]Contributions!D3</f>
        <v>3999.96</v>
      </c>
      <c r="E120" s="13">
        <f>[1]Contributions!E3</f>
        <v>3999.96</v>
      </c>
      <c r="F120" s="47">
        <f>B85</f>
        <v>686365.86504422792</v>
      </c>
    </row>
    <row r="121" spans="1:7" ht="15.75" customHeight="1" x14ac:dyDescent="0.25">
      <c r="A121" s="13" t="str">
        <f>[1]Contributions!A4</f>
        <v>Susan</v>
      </c>
      <c r="B121" s="13" t="str">
        <f>[1]Contributions!B4</f>
        <v>Holland</v>
      </c>
      <c r="C121" s="13">
        <f>[1]Contributions!C4</f>
        <v>2500</v>
      </c>
      <c r="D121" s="13">
        <f>[1]Contributions!D4</f>
        <v>13500</v>
      </c>
      <c r="E121" s="13">
        <f>[1]Contributions!E4</f>
        <v>16000</v>
      </c>
      <c r="F121" s="47">
        <f>H85</f>
        <v>137560.91511261347</v>
      </c>
    </row>
    <row r="122" spans="1:7" ht="15.75" customHeight="1" x14ac:dyDescent="0.25">
      <c r="A122" s="13" t="str">
        <f>[1]Contributions!A5</f>
        <v>Phillip</v>
      </c>
      <c r="B122" s="13" t="str">
        <f>[1]Contributions!B5</f>
        <v>Holland</v>
      </c>
      <c r="C122" s="13">
        <f>[1]Contributions!C5</f>
        <v>3090.55</v>
      </c>
      <c r="D122" s="13">
        <f>[1]Contributions!D5</f>
        <v>3287.5</v>
      </c>
      <c r="E122" s="13">
        <f>[1]Contributions!E5</f>
        <v>6378.05</v>
      </c>
      <c r="F122" s="47">
        <f>G85</f>
        <v>210627.72701550997</v>
      </c>
    </row>
    <row r="123" spans="1:7" ht="15.75" customHeight="1" x14ac:dyDescent="0.25">
      <c r="A123" s="13" t="str">
        <f>[1]Contributions!A6</f>
        <v>David</v>
      </c>
      <c r="B123" s="13" t="str">
        <f>[1]Contributions!B6</f>
        <v>Coates</v>
      </c>
      <c r="C123" s="13">
        <f>[1]Contributions!C6</f>
        <v>3250</v>
      </c>
      <c r="D123" s="13">
        <f>[1]Contributions!D6</f>
        <v>3250</v>
      </c>
      <c r="E123" s="13">
        <f>[1]Contributions!E6</f>
        <v>6500</v>
      </c>
      <c r="F123" s="47">
        <f>D85</f>
        <v>211997.82229486294</v>
      </c>
    </row>
    <row r="124" spans="1:7" ht="15.75" customHeight="1" x14ac:dyDescent="0.25">
      <c r="A124" s="13" t="str">
        <f>[1]Contributions!A7</f>
        <v>Simon</v>
      </c>
      <c r="B124" s="13" t="str">
        <f>[1]Contributions!B7</f>
        <v>Best</v>
      </c>
      <c r="C124" s="13">
        <f>[1]Contributions!C7</f>
        <v>4500</v>
      </c>
      <c r="D124" s="13">
        <f>[1]Contributions!D7</f>
        <v>7191.67</v>
      </c>
      <c r="E124" s="13">
        <f>[1]Contributions!E7</f>
        <v>11691.67</v>
      </c>
      <c r="F124" s="47">
        <f>C85</f>
        <v>130585.25076153425</v>
      </c>
    </row>
    <row r="125" spans="1:7" ht="15.75" customHeight="1" x14ac:dyDescent="0.25">
      <c r="A125" s="13" t="str">
        <f>[1]Contributions!A8</f>
        <v>Graham</v>
      </c>
      <c r="B125" s="13" t="str">
        <f>[1]Contributions!B8</f>
        <v>Gerred</v>
      </c>
      <c r="C125" s="13">
        <f>[1]Contributions!C8</f>
        <v>1858.05</v>
      </c>
      <c r="D125" s="13">
        <f>[1]Contributions!D8</f>
        <v>2100</v>
      </c>
      <c r="E125" s="13">
        <f>[1]Contributions!E8</f>
        <v>3958.05</v>
      </c>
      <c r="F125" s="47">
        <f>E85</f>
        <v>189708.13800151637</v>
      </c>
    </row>
    <row r="126" spans="1:7" ht="15.75" customHeight="1" x14ac:dyDescent="0.25">
      <c r="A126" s="13" t="str">
        <f>[1]Contributions!A9</f>
        <v>Kim</v>
      </c>
      <c r="B126" s="13" t="str">
        <f>[1]Contributions!B9</f>
        <v>Lombard</v>
      </c>
      <c r="C126" s="13">
        <f>[1]Contributions!C9</f>
        <v>3750</v>
      </c>
      <c r="D126" s="13">
        <f>[1]Contributions!D9</f>
        <v>3750</v>
      </c>
      <c r="E126" s="13">
        <f>[1]Contributions!E9</f>
        <v>7500</v>
      </c>
      <c r="F126" s="47">
        <f>J85</f>
        <v>86320.409790701553</v>
      </c>
    </row>
    <row r="127" spans="1:7" ht="15.75" customHeight="1" x14ac:dyDescent="0.25">
      <c r="A127" s="13" t="str">
        <f>[1]Contributions!A10</f>
        <v>Melissa</v>
      </c>
      <c r="B127" s="13" t="str">
        <f>[1]Contributions!B10</f>
        <v>Roach</v>
      </c>
      <c r="C127" s="17">
        <f>[1]Contributions!C10</f>
        <v>3750</v>
      </c>
      <c r="D127" s="13">
        <f>[1]Contributions!D10</f>
        <v>3750</v>
      </c>
      <c r="E127" s="13">
        <f>[1]Contributions!E10</f>
        <v>7500</v>
      </c>
      <c r="F127" s="47">
        <f>K85</f>
        <v>87704.178744430348</v>
      </c>
    </row>
    <row r="128" spans="1:7" ht="15.75" customHeight="1" x14ac:dyDescent="0.25">
      <c r="A128" s="13" t="str">
        <f>[1]Contributions!A11</f>
        <v>Iain</v>
      </c>
      <c r="B128" s="13" t="str">
        <f>[1]Contributions!B11</f>
        <v>Craig</v>
      </c>
      <c r="C128" s="17">
        <f>[1]Contributions!C11</f>
        <v>2625</v>
      </c>
      <c r="D128" s="13">
        <f>[1]Contributions!D11</f>
        <v>2625</v>
      </c>
      <c r="E128" s="13">
        <f>[1]Contributions!E11</f>
        <v>5250</v>
      </c>
      <c r="F128" s="47">
        <f>L85</f>
        <v>57421.178003644964</v>
      </c>
    </row>
    <row r="129" spans="1:6" ht="15.75" customHeight="1" x14ac:dyDescent="0.25">
      <c r="A129" s="13" t="str">
        <f>[1]Contributions!A12</f>
        <v>Roger</v>
      </c>
      <c r="B129" s="13" t="str">
        <f>[1]Contributions!B12</f>
        <v>Best</v>
      </c>
      <c r="C129" s="17">
        <f>[1]Contributions!C12</f>
        <v>4050</v>
      </c>
      <c r="D129" s="13">
        <f>[1]Contributions!D12</f>
        <v>3791.67</v>
      </c>
      <c r="E129" s="13">
        <f>[1]Contributions!E12</f>
        <v>7841.67</v>
      </c>
      <c r="F129" s="47">
        <f>M85</f>
        <v>314569.31385543902</v>
      </c>
    </row>
    <row r="130" spans="1:6" ht="15.75" customHeight="1" x14ac:dyDescent="0.25">
      <c r="C130" s="17"/>
    </row>
    <row r="131" spans="1:6" ht="15.75" customHeight="1" x14ac:dyDescent="0.25">
      <c r="C131" s="17"/>
      <c r="F131" s="47">
        <f>SUM(F120:F130)</f>
        <v>2112860.7986244811</v>
      </c>
    </row>
    <row r="132" spans="1:6" ht="15.75" customHeight="1" x14ac:dyDescent="0.25">
      <c r="C132" s="17"/>
    </row>
    <row r="133" spans="1:6" ht="15.75" customHeight="1" x14ac:dyDescent="0.25">
      <c r="C133" s="17"/>
      <c r="F133" s="47">
        <f>N85+I85+F85</f>
        <v>80794.205637085615</v>
      </c>
    </row>
    <row r="134" spans="1:6" ht="15.75" customHeight="1" x14ac:dyDescent="0.25">
      <c r="C134" s="17"/>
      <c r="F134" s="47">
        <f>SUM(F131:F133)</f>
        <v>2193655.0042615668</v>
      </c>
    </row>
    <row r="135" spans="1:6" ht="15.75" customHeight="1" x14ac:dyDescent="0.25">
      <c r="C135" s="17"/>
    </row>
    <row r="136" spans="1:6" ht="15.75" customHeight="1" x14ac:dyDescent="0.25">
      <c r="C136" s="17"/>
    </row>
    <row r="137" spans="1:6" ht="15.75" customHeight="1" x14ac:dyDescent="0.25">
      <c r="C137" s="17"/>
    </row>
    <row r="138" spans="1:6" ht="15.75" customHeight="1" x14ac:dyDescent="0.25">
      <c r="C138" s="17"/>
    </row>
    <row r="139" spans="1:6" ht="15.75" customHeight="1" x14ac:dyDescent="0.25">
      <c r="C139" s="17"/>
    </row>
    <row r="140" spans="1:6" ht="15.75" customHeight="1" x14ac:dyDescent="0.25">
      <c r="C140" s="17"/>
    </row>
    <row r="141" spans="1:6" ht="15.75" customHeight="1" x14ac:dyDescent="0.25">
      <c r="C141" s="17"/>
    </row>
    <row r="142" spans="1:6" ht="15.75" customHeight="1" x14ac:dyDescent="0.25">
      <c r="C142" s="17"/>
    </row>
    <row r="143" spans="1:6" ht="15.75" customHeight="1" x14ac:dyDescent="0.25">
      <c r="C143" s="17"/>
    </row>
    <row r="144" spans="1:6" ht="15.75" customHeight="1" x14ac:dyDescent="0.25">
      <c r="C144" s="17"/>
    </row>
    <row r="145" spans="3:3" ht="15.75" customHeight="1" x14ac:dyDescent="0.25">
      <c r="C145" s="17"/>
    </row>
    <row r="146" spans="3:3" ht="15.75" customHeight="1" x14ac:dyDescent="0.25">
      <c r="C146" s="17"/>
    </row>
    <row r="147" spans="3:3" ht="15.75" customHeight="1" x14ac:dyDescent="0.25">
      <c r="C147" s="17"/>
    </row>
    <row r="148" spans="3:3" ht="15.75" customHeight="1" x14ac:dyDescent="0.25">
      <c r="C148" s="17"/>
    </row>
    <row r="149" spans="3:3" ht="15.75" customHeight="1" x14ac:dyDescent="0.25">
      <c r="C149" s="17"/>
    </row>
    <row r="150" spans="3:3" ht="15.75" customHeight="1" x14ac:dyDescent="0.25">
      <c r="C150" s="17"/>
    </row>
    <row r="151" spans="3:3" ht="15.75" customHeight="1" x14ac:dyDescent="0.25">
      <c r="C151" s="17"/>
    </row>
    <row r="152" spans="3:3" ht="15.75" customHeight="1" x14ac:dyDescent="0.25">
      <c r="C152" s="17"/>
    </row>
    <row r="153" spans="3:3" ht="15.75" customHeight="1" x14ac:dyDescent="0.25">
      <c r="C153" s="17"/>
    </row>
    <row r="154" spans="3:3" ht="15.75" customHeight="1" x14ac:dyDescent="0.25">
      <c r="C154" s="17"/>
    </row>
    <row r="155" spans="3:3" ht="15.75" customHeight="1" x14ac:dyDescent="0.25">
      <c r="C155" s="17"/>
    </row>
    <row r="156" spans="3:3" ht="15.75" customHeight="1" x14ac:dyDescent="0.25">
      <c r="C156" s="17"/>
    </row>
    <row r="157" spans="3:3" ht="15.75" customHeight="1" x14ac:dyDescent="0.25">
      <c r="C157" s="17"/>
    </row>
    <row r="158" spans="3:3" ht="15.75" customHeight="1" x14ac:dyDescent="0.25">
      <c r="C158" s="17"/>
    </row>
    <row r="159" spans="3:3" ht="15.75" customHeight="1" x14ac:dyDescent="0.25">
      <c r="C159" s="17"/>
    </row>
    <row r="160" spans="3:3" ht="15.75" customHeight="1" x14ac:dyDescent="0.25">
      <c r="C160" s="17"/>
    </row>
    <row r="161" spans="3:3" ht="15.75" customHeight="1" x14ac:dyDescent="0.25">
      <c r="C161" s="17"/>
    </row>
    <row r="162" spans="3:3" ht="15.75" customHeight="1" x14ac:dyDescent="0.25">
      <c r="C162" s="17"/>
    </row>
    <row r="163" spans="3:3" ht="15.75" customHeight="1" x14ac:dyDescent="0.25">
      <c r="C163" s="17"/>
    </row>
    <row r="164" spans="3:3" ht="15.75" customHeight="1" x14ac:dyDescent="0.25">
      <c r="C164" s="17"/>
    </row>
    <row r="165" spans="3:3" ht="15.75" customHeight="1" x14ac:dyDescent="0.25">
      <c r="C165" s="17"/>
    </row>
    <row r="166" spans="3:3" ht="15.75" customHeight="1" x14ac:dyDescent="0.25">
      <c r="C166" s="17"/>
    </row>
    <row r="167" spans="3:3" ht="15.75" customHeight="1" x14ac:dyDescent="0.25">
      <c r="C167" s="17"/>
    </row>
    <row r="168" spans="3:3" ht="15.75" customHeight="1" x14ac:dyDescent="0.25">
      <c r="C168" s="17"/>
    </row>
    <row r="169" spans="3:3" ht="15.75" customHeight="1" x14ac:dyDescent="0.25">
      <c r="C169" s="17"/>
    </row>
    <row r="170" spans="3:3" ht="15.75" customHeight="1" x14ac:dyDescent="0.25">
      <c r="C170" s="17"/>
    </row>
    <row r="171" spans="3:3" ht="15.75" customHeight="1" x14ac:dyDescent="0.25">
      <c r="C171" s="17"/>
    </row>
    <row r="172" spans="3:3" ht="15.75" customHeight="1" x14ac:dyDescent="0.25">
      <c r="C172" s="17"/>
    </row>
    <row r="173" spans="3:3" ht="15.75" customHeight="1" x14ac:dyDescent="0.25">
      <c r="C173" s="17"/>
    </row>
    <row r="174" spans="3:3" ht="15.75" customHeight="1" x14ac:dyDescent="0.25">
      <c r="C174" s="17"/>
    </row>
    <row r="175" spans="3:3" ht="15.75" customHeight="1" x14ac:dyDescent="0.25">
      <c r="C175" s="17"/>
    </row>
    <row r="176" spans="3:3" ht="15.75" customHeight="1" x14ac:dyDescent="0.25">
      <c r="C176" s="17"/>
    </row>
    <row r="177" spans="3:3" ht="15.75" customHeight="1" x14ac:dyDescent="0.25">
      <c r="C177" s="17"/>
    </row>
    <row r="178" spans="3:3" ht="15.75" customHeight="1" x14ac:dyDescent="0.25">
      <c r="C178" s="17"/>
    </row>
    <row r="179" spans="3:3" ht="15.75" customHeight="1" x14ac:dyDescent="0.25">
      <c r="C179" s="17"/>
    </row>
    <row r="180" spans="3:3" ht="15.75" customHeight="1" x14ac:dyDescent="0.25">
      <c r="C180" s="17"/>
    </row>
    <row r="181" spans="3:3" ht="15.75" customHeight="1" x14ac:dyDescent="0.25">
      <c r="C181" s="17"/>
    </row>
    <row r="182" spans="3:3" ht="15.75" customHeight="1" x14ac:dyDescent="0.25">
      <c r="C182" s="17"/>
    </row>
    <row r="183" spans="3:3" ht="15.75" customHeight="1" x14ac:dyDescent="0.25">
      <c r="C183" s="17"/>
    </row>
    <row r="184" spans="3:3" ht="15.75" customHeight="1" x14ac:dyDescent="0.25">
      <c r="C184" s="17"/>
    </row>
    <row r="185" spans="3:3" ht="15.75" customHeight="1" x14ac:dyDescent="0.25">
      <c r="C185" s="17"/>
    </row>
    <row r="186" spans="3:3" ht="15.75" customHeight="1" x14ac:dyDescent="0.25">
      <c r="C186" s="17"/>
    </row>
    <row r="187" spans="3:3" ht="15.75" customHeight="1" x14ac:dyDescent="0.25">
      <c r="C187" s="17"/>
    </row>
    <row r="188" spans="3:3" ht="15.75" customHeight="1" x14ac:dyDescent="0.25">
      <c r="C188" s="17"/>
    </row>
    <row r="189" spans="3:3" ht="15.75" customHeight="1" x14ac:dyDescent="0.25">
      <c r="C189" s="17"/>
    </row>
    <row r="190" spans="3:3" ht="15.75" customHeight="1" x14ac:dyDescent="0.25">
      <c r="C190" s="17"/>
    </row>
    <row r="191" spans="3:3" ht="15.75" customHeight="1" x14ac:dyDescent="0.25">
      <c r="C191" s="17"/>
    </row>
    <row r="192" spans="3:3" ht="15.75" customHeight="1" x14ac:dyDescent="0.25">
      <c r="C192" s="17"/>
    </row>
    <row r="193" spans="3:3" ht="15.75" customHeight="1" x14ac:dyDescent="0.25">
      <c r="C193" s="17"/>
    </row>
    <row r="194" spans="3:3" ht="15.75" customHeight="1" x14ac:dyDescent="0.25">
      <c r="C194" s="17"/>
    </row>
    <row r="195" spans="3:3" ht="15.75" customHeight="1" x14ac:dyDescent="0.25">
      <c r="C195" s="17"/>
    </row>
    <row r="196" spans="3:3" ht="15.75" customHeight="1" x14ac:dyDescent="0.25">
      <c r="C196" s="17"/>
    </row>
    <row r="197" spans="3:3" ht="15.75" customHeight="1" x14ac:dyDescent="0.25">
      <c r="C197" s="17"/>
    </row>
    <row r="198" spans="3:3" ht="15.75" customHeight="1" x14ac:dyDescent="0.25">
      <c r="C198" s="17"/>
    </row>
    <row r="199" spans="3:3" ht="15.75" customHeight="1" x14ac:dyDescent="0.25">
      <c r="C199" s="17"/>
    </row>
    <row r="200" spans="3:3" ht="15.75" customHeight="1" x14ac:dyDescent="0.25">
      <c r="C200" s="17"/>
    </row>
    <row r="201" spans="3:3" ht="15.75" customHeight="1" x14ac:dyDescent="0.25">
      <c r="C201" s="17"/>
    </row>
    <row r="202" spans="3:3" ht="15.75" customHeight="1" x14ac:dyDescent="0.25">
      <c r="C202" s="17"/>
    </row>
    <row r="203" spans="3:3" ht="15.75" customHeight="1" x14ac:dyDescent="0.25">
      <c r="C203" s="17"/>
    </row>
    <row r="204" spans="3:3" ht="15.75" customHeight="1" x14ac:dyDescent="0.25">
      <c r="C204" s="17"/>
    </row>
    <row r="205" spans="3:3" ht="15.75" customHeight="1" x14ac:dyDescent="0.25">
      <c r="C205" s="17"/>
    </row>
    <row r="206" spans="3:3" ht="15.75" customHeight="1" x14ac:dyDescent="0.25">
      <c r="C206" s="17"/>
    </row>
    <row r="207" spans="3:3" ht="15.75" customHeight="1" x14ac:dyDescent="0.25">
      <c r="C207" s="17"/>
    </row>
    <row r="208" spans="3:3" ht="15.75" customHeight="1" x14ac:dyDescent="0.25">
      <c r="C208" s="17"/>
    </row>
    <row r="209" spans="3:3" ht="15.75" customHeight="1" x14ac:dyDescent="0.25">
      <c r="C209" s="17"/>
    </row>
    <row r="210" spans="3:3" ht="15.75" customHeight="1" x14ac:dyDescent="0.25">
      <c r="C210" s="17"/>
    </row>
    <row r="211" spans="3:3" ht="15.75" customHeight="1" x14ac:dyDescent="0.25">
      <c r="C211" s="17"/>
    </row>
    <row r="212" spans="3:3" ht="15.75" customHeight="1" x14ac:dyDescent="0.25">
      <c r="C212" s="17"/>
    </row>
    <row r="213" spans="3:3" ht="15.75" customHeight="1" x14ac:dyDescent="0.25">
      <c r="C213" s="17"/>
    </row>
    <row r="214" spans="3:3" ht="15.75" customHeight="1" x14ac:dyDescent="0.25">
      <c r="C214" s="17"/>
    </row>
    <row r="215" spans="3:3" ht="15.75" customHeight="1" x14ac:dyDescent="0.25">
      <c r="C215" s="17"/>
    </row>
    <row r="216" spans="3:3" ht="15.75" customHeight="1" x14ac:dyDescent="0.25">
      <c r="C216" s="17"/>
    </row>
    <row r="217" spans="3:3" ht="15.75" customHeight="1" x14ac:dyDescent="0.25">
      <c r="C217" s="17"/>
    </row>
    <row r="218" spans="3:3" ht="15.75" customHeight="1" x14ac:dyDescent="0.25">
      <c r="C218" s="17"/>
    </row>
    <row r="219" spans="3:3" ht="15.75" customHeight="1" x14ac:dyDescent="0.25">
      <c r="C219" s="17"/>
    </row>
    <row r="220" spans="3:3" ht="15.75" customHeight="1" x14ac:dyDescent="0.25">
      <c r="C220" s="17"/>
    </row>
    <row r="221" spans="3:3" ht="15.75" customHeight="1" x14ac:dyDescent="0.25">
      <c r="C221" s="17"/>
    </row>
    <row r="222" spans="3:3" ht="15.75" customHeight="1" x14ac:dyDescent="0.25">
      <c r="C222" s="17"/>
    </row>
    <row r="223" spans="3:3" ht="15.75" customHeight="1" x14ac:dyDescent="0.25">
      <c r="C223" s="17"/>
    </row>
    <row r="224" spans="3:3" ht="15.75" customHeight="1" x14ac:dyDescent="0.25">
      <c r="C224" s="17"/>
    </row>
    <row r="225" spans="3:3" ht="15.75" customHeight="1" x14ac:dyDescent="0.25">
      <c r="C225" s="17"/>
    </row>
    <row r="226" spans="3:3" ht="15.75" customHeight="1" x14ac:dyDescent="0.25">
      <c r="C226" s="17"/>
    </row>
    <row r="227" spans="3:3" ht="15.75" customHeight="1" x14ac:dyDescent="0.25">
      <c r="C227" s="17"/>
    </row>
    <row r="228" spans="3:3" ht="15.75" customHeight="1" x14ac:dyDescent="0.25">
      <c r="C228" s="17"/>
    </row>
    <row r="229" spans="3:3" ht="15.75" customHeight="1" x14ac:dyDescent="0.25">
      <c r="C229" s="17"/>
    </row>
    <row r="230" spans="3:3" ht="15.75" customHeight="1" x14ac:dyDescent="0.25">
      <c r="C230" s="17"/>
    </row>
    <row r="231" spans="3:3" ht="15.75" customHeight="1" x14ac:dyDescent="0.25">
      <c r="C231" s="17"/>
    </row>
    <row r="232" spans="3:3" ht="15.75" customHeight="1" x14ac:dyDescent="0.25">
      <c r="C232" s="17"/>
    </row>
    <row r="233" spans="3:3" ht="15.75" customHeight="1" x14ac:dyDescent="0.25">
      <c r="C233" s="17"/>
    </row>
    <row r="234" spans="3:3" ht="15.75" customHeight="1" x14ac:dyDescent="0.25">
      <c r="C234" s="17"/>
    </row>
    <row r="235" spans="3:3" ht="15.75" customHeight="1" x14ac:dyDescent="0.25">
      <c r="C235" s="17"/>
    </row>
    <row r="236" spans="3:3" ht="15.75" customHeight="1" x14ac:dyDescent="0.25">
      <c r="C236" s="17"/>
    </row>
    <row r="237" spans="3:3" ht="15.75" customHeight="1" x14ac:dyDescent="0.25">
      <c r="C237" s="17"/>
    </row>
    <row r="238" spans="3:3" ht="15.75" customHeight="1" x14ac:dyDescent="0.25">
      <c r="C238" s="17"/>
    </row>
    <row r="239" spans="3:3" ht="15.75" customHeight="1" x14ac:dyDescent="0.25">
      <c r="C239" s="17"/>
    </row>
    <row r="240" spans="3:3" ht="15.75" customHeight="1" x14ac:dyDescent="0.25">
      <c r="C240" s="17"/>
    </row>
    <row r="241" spans="3:3" ht="15.75" customHeight="1" x14ac:dyDescent="0.25">
      <c r="C241" s="17"/>
    </row>
    <row r="242" spans="3:3" ht="15.75" customHeight="1" x14ac:dyDescent="0.25">
      <c r="C242" s="17"/>
    </row>
    <row r="243" spans="3:3" ht="15.75" customHeight="1" x14ac:dyDescent="0.25">
      <c r="C243" s="17"/>
    </row>
    <row r="244" spans="3:3" ht="15.75" customHeight="1" x14ac:dyDescent="0.25">
      <c r="C244" s="17"/>
    </row>
    <row r="245" spans="3:3" ht="15.75" customHeight="1" x14ac:dyDescent="0.25">
      <c r="C245" s="17"/>
    </row>
    <row r="246" spans="3:3" ht="15.75" customHeight="1" x14ac:dyDescent="0.25">
      <c r="C246" s="17"/>
    </row>
    <row r="247" spans="3:3" ht="15.75" customHeight="1" x14ac:dyDescent="0.25">
      <c r="C247" s="17"/>
    </row>
    <row r="248" spans="3:3" ht="15.75" customHeight="1" x14ac:dyDescent="0.25">
      <c r="C248" s="17"/>
    </row>
    <row r="249" spans="3:3" ht="15.75" customHeight="1" x14ac:dyDescent="0.25">
      <c r="C249" s="17"/>
    </row>
    <row r="250" spans="3:3" ht="15.75" customHeight="1" x14ac:dyDescent="0.25">
      <c r="C250" s="17"/>
    </row>
    <row r="251" spans="3:3" ht="15.75" customHeight="1" x14ac:dyDescent="0.25">
      <c r="C251" s="17"/>
    </row>
    <row r="252" spans="3:3" ht="15.75" customHeight="1" x14ac:dyDescent="0.25">
      <c r="C252" s="17"/>
    </row>
    <row r="253" spans="3:3" ht="15.75" customHeight="1" x14ac:dyDescent="0.25">
      <c r="C253" s="17"/>
    </row>
    <row r="254" spans="3:3" ht="15.75" customHeight="1" x14ac:dyDescent="0.25">
      <c r="C254" s="17"/>
    </row>
    <row r="255" spans="3:3" ht="15.75" customHeight="1" x14ac:dyDescent="0.25">
      <c r="C255" s="17"/>
    </row>
    <row r="256" spans="3:3" ht="15.75" customHeight="1" x14ac:dyDescent="0.25">
      <c r="C256" s="17"/>
    </row>
    <row r="257" spans="3:3" ht="15.75" customHeight="1" x14ac:dyDescent="0.25">
      <c r="C257" s="17"/>
    </row>
    <row r="258" spans="3:3" ht="15.75" customHeight="1" x14ac:dyDescent="0.25">
      <c r="C258" s="17"/>
    </row>
    <row r="259" spans="3:3" ht="15.75" customHeight="1" x14ac:dyDescent="0.25">
      <c r="C259" s="17"/>
    </row>
    <row r="260" spans="3:3" ht="15.75" customHeight="1" x14ac:dyDescent="0.25">
      <c r="C260" s="17"/>
    </row>
    <row r="261" spans="3:3" ht="15.75" customHeight="1" x14ac:dyDescent="0.25">
      <c r="C261" s="17"/>
    </row>
    <row r="262" spans="3:3" ht="15.75" customHeight="1" x14ac:dyDescent="0.25">
      <c r="C262" s="17"/>
    </row>
    <row r="263" spans="3:3" ht="15.75" customHeight="1" x14ac:dyDescent="0.25">
      <c r="C263" s="17"/>
    </row>
    <row r="264" spans="3:3" ht="15.75" customHeight="1" x14ac:dyDescent="0.25">
      <c r="C264" s="17"/>
    </row>
    <row r="265" spans="3:3" ht="15.75" customHeight="1" x14ac:dyDescent="0.25">
      <c r="C265" s="17"/>
    </row>
    <row r="266" spans="3:3" ht="15.75" customHeight="1" x14ac:dyDescent="0.25">
      <c r="C266" s="17"/>
    </row>
    <row r="267" spans="3:3" ht="15.75" customHeight="1" x14ac:dyDescent="0.25">
      <c r="C267" s="17"/>
    </row>
    <row r="268" spans="3:3" ht="15.75" customHeight="1" x14ac:dyDescent="0.25">
      <c r="C268" s="17"/>
    </row>
    <row r="269" spans="3:3" ht="15.75" customHeight="1" x14ac:dyDescent="0.25">
      <c r="C269" s="17"/>
    </row>
    <row r="270" spans="3:3" ht="15.75" customHeight="1" x14ac:dyDescent="0.25">
      <c r="C270" s="17"/>
    </row>
    <row r="271" spans="3:3" ht="15.75" customHeight="1" x14ac:dyDescent="0.25">
      <c r="C271" s="17"/>
    </row>
    <row r="272" spans="3:3" ht="15.75" customHeight="1" x14ac:dyDescent="0.25">
      <c r="C272" s="17"/>
    </row>
    <row r="273" spans="3:3" ht="15.75" customHeight="1" x14ac:dyDescent="0.25">
      <c r="C273" s="17"/>
    </row>
    <row r="274" spans="3:3" ht="15.75" customHeight="1" x14ac:dyDescent="0.25">
      <c r="C274" s="17"/>
    </row>
    <row r="275" spans="3:3" ht="15.75" customHeight="1" x14ac:dyDescent="0.25">
      <c r="C275" s="17"/>
    </row>
    <row r="276" spans="3:3" ht="15.75" customHeight="1" x14ac:dyDescent="0.25">
      <c r="C276" s="17"/>
    </row>
    <row r="277" spans="3:3" ht="15.75" customHeight="1" x14ac:dyDescent="0.25">
      <c r="C277" s="17"/>
    </row>
    <row r="278" spans="3:3" ht="15.75" customHeight="1" x14ac:dyDescent="0.25">
      <c r="C278" s="17"/>
    </row>
    <row r="279" spans="3:3" ht="15.75" customHeight="1" x14ac:dyDescent="0.25">
      <c r="C279" s="17"/>
    </row>
    <row r="280" spans="3:3" ht="15.75" customHeight="1" x14ac:dyDescent="0.25">
      <c r="C280" s="17"/>
    </row>
    <row r="281" spans="3:3" ht="15.75" customHeight="1" x14ac:dyDescent="0.25">
      <c r="C281" s="17"/>
    </row>
    <row r="282" spans="3:3" ht="15.75" customHeight="1" x14ac:dyDescent="0.25">
      <c r="C282" s="17"/>
    </row>
    <row r="283" spans="3:3" ht="15.75" customHeight="1" x14ac:dyDescent="0.25">
      <c r="C283" s="17"/>
    </row>
    <row r="284" spans="3:3" ht="15.75" customHeight="1" x14ac:dyDescent="0.25">
      <c r="C284" s="17"/>
    </row>
    <row r="285" spans="3:3" ht="15.75" customHeight="1" x14ac:dyDescent="0.25">
      <c r="C285" s="17"/>
    </row>
    <row r="286" spans="3:3" ht="15.75" customHeight="1" x14ac:dyDescent="0.25">
      <c r="C286" s="17"/>
    </row>
    <row r="287" spans="3:3" ht="15.75" customHeight="1" x14ac:dyDescent="0.25">
      <c r="C287" s="17"/>
    </row>
    <row r="288" spans="3:3" ht="15.75" customHeight="1" x14ac:dyDescent="0.25">
      <c r="C288" s="17"/>
    </row>
    <row r="289" spans="3:3" ht="15.75" customHeight="1" x14ac:dyDescent="0.25">
      <c r="C289" s="17"/>
    </row>
    <row r="290" spans="3:3" ht="15.75" customHeight="1" x14ac:dyDescent="0.25">
      <c r="C290" s="17"/>
    </row>
    <row r="291" spans="3:3" ht="15.75" customHeight="1" x14ac:dyDescent="0.25">
      <c r="C291" s="17"/>
    </row>
    <row r="292" spans="3:3" ht="15.75" customHeight="1" x14ac:dyDescent="0.25">
      <c r="C292" s="17"/>
    </row>
    <row r="293" spans="3:3" ht="15.75" customHeight="1" x14ac:dyDescent="0.25">
      <c r="C293" s="17"/>
    </row>
    <row r="294" spans="3:3" ht="15.75" customHeight="1" x14ac:dyDescent="0.25">
      <c r="C294" s="17"/>
    </row>
    <row r="295" spans="3:3" ht="15.75" customHeight="1" x14ac:dyDescent="0.25">
      <c r="C295" s="17"/>
    </row>
    <row r="296" spans="3:3" ht="15.75" customHeight="1" x14ac:dyDescent="0.25">
      <c r="C296" s="17"/>
    </row>
    <row r="297" spans="3:3" ht="15.75" customHeight="1" x14ac:dyDescent="0.25">
      <c r="C297" s="17"/>
    </row>
    <row r="298" spans="3:3" ht="15.75" customHeight="1" x14ac:dyDescent="0.25">
      <c r="C298" s="17"/>
    </row>
    <row r="299" spans="3:3" ht="15.75" customHeight="1" x14ac:dyDescent="0.25">
      <c r="C299" s="17"/>
    </row>
    <row r="300" spans="3:3" ht="15.75" customHeight="1" x14ac:dyDescent="0.25">
      <c r="C300" s="17"/>
    </row>
    <row r="301" spans="3:3" ht="15.75" customHeight="1" x14ac:dyDescent="0.25">
      <c r="C301" s="17"/>
    </row>
    <row r="302" spans="3:3" ht="15.75" customHeight="1" x14ac:dyDescent="0.25">
      <c r="C302" s="17"/>
    </row>
    <row r="303" spans="3:3" ht="15.75" customHeight="1" x14ac:dyDescent="0.25">
      <c r="C303" s="17"/>
    </row>
    <row r="304" spans="3:3" ht="15.75" customHeight="1" x14ac:dyDescent="0.25">
      <c r="C304" s="17"/>
    </row>
    <row r="305" spans="3:3" ht="15.75" customHeight="1" x14ac:dyDescent="0.25">
      <c r="C305" s="17"/>
    </row>
    <row r="306" spans="3:3" ht="15.75" customHeight="1" x14ac:dyDescent="0.25">
      <c r="C306" s="17"/>
    </row>
    <row r="307" spans="3:3" ht="15.75" customHeight="1" x14ac:dyDescent="0.25">
      <c r="C307" s="17"/>
    </row>
    <row r="308" spans="3:3" ht="15.75" customHeight="1" x14ac:dyDescent="0.25">
      <c r="C308" s="17"/>
    </row>
    <row r="309" spans="3:3" ht="15.75" customHeight="1" x14ac:dyDescent="0.25">
      <c r="C309" s="17"/>
    </row>
    <row r="310" spans="3:3" ht="15.75" customHeight="1" x14ac:dyDescent="0.25">
      <c r="C310" s="17"/>
    </row>
    <row r="311" spans="3:3" ht="15.75" customHeight="1" x14ac:dyDescent="0.25">
      <c r="C311" s="17"/>
    </row>
    <row r="312" spans="3:3" ht="15.75" customHeight="1" x14ac:dyDescent="0.25">
      <c r="C312" s="17"/>
    </row>
    <row r="313" spans="3:3" ht="15.75" customHeight="1" x14ac:dyDescent="0.25">
      <c r="C313" s="17"/>
    </row>
    <row r="314" spans="3:3" ht="15.75" customHeight="1" x14ac:dyDescent="0.25">
      <c r="C314" s="17"/>
    </row>
    <row r="315" spans="3:3" ht="15.75" customHeight="1" x14ac:dyDescent="0.25">
      <c r="C315" s="17"/>
    </row>
    <row r="316" spans="3:3" ht="15.75" customHeight="1" x14ac:dyDescent="0.25">
      <c r="C316" s="17"/>
    </row>
    <row r="317" spans="3:3" ht="15.75" customHeight="1" x14ac:dyDescent="0.25">
      <c r="C317" s="17"/>
    </row>
    <row r="318" spans="3:3" ht="15.75" customHeight="1" x14ac:dyDescent="0.25">
      <c r="C318" s="17"/>
    </row>
    <row r="319" spans="3:3" ht="15.75" customHeight="1" x14ac:dyDescent="0.25">
      <c r="C319" s="17"/>
    </row>
    <row r="320" spans="3:3" ht="15.75" customHeight="1" x14ac:dyDescent="0.25">
      <c r="C320" s="17"/>
    </row>
    <row r="321" spans="3:3" ht="15.75" customHeight="1" x14ac:dyDescent="0.25">
      <c r="C321" s="17"/>
    </row>
    <row r="322" spans="3:3" ht="15.75" customHeight="1" x14ac:dyDescent="0.25">
      <c r="C322" s="17"/>
    </row>
    <row r="323" spans="3:3" ht="15.75" customHeight="1" x14ac:dyDescent="0.25">
      <c r="C323" s="17"/>
    </row>
    <row r="324" spans="3:3" ht="15.75" customHeight="1" x14ac:dyDescent="0.25">
      <c r="C324" s="17"/>
    </row>
    <row r="325" spans="3:3" ht="15.75" customHeight="1" x14ac:dyDescent="0.25">
      <c r="C325" s="17"/>
    </row>
    <row r="326" spans="3:3" ht="15.75" customHeight="1" x14ac:dyDescent="0.25">
      <c r="C326" s="17"/>
    </row>
    <row r="327" spans="3:3" ht="15.75" customHeight="1" x14ac:dyDescent="0.25">
      <c r="C327" s="17"/>
    </row>
    <row r="328" spans="3:3" ht="15.75" customHeight="1" x14ac:dyDescent="0.25">
      <c r="C328" s="17"/>
    </row>
    <row r="329" spans="3:3" ht="15.75" customHeight="1" x14ac:dyDescent="0.25">
      <c r="C329" s="17"/>
    </row>
    <row r="330" spans="3:3" ht="15.75" customHeight="1" x14ac:dyDescent="0.25">
      <c r="C330" s="17"/>
    </row>
    <row r="331" spans="3:3" ht="15.75" customHeight="1" x14ac:dyDescent="0.25">
      <c r="C331" s="17"/>
    </row>
    <row r="332" spans="3:3" ht="15.75" customHeight="1" x14ac:dyDescent="0.25">
      <c r="C332" s="17"/>
    </row>
    <row r="333" spans="3:3" ht="15.75" customHeight="1" x14ac:dyDescent="0.25">
      <c r="C333" s="17"/>
    </row>
    <row r="334" spans="3:3" ht="15.75" customHeight="1" x14ac:dyDescent="0.25">
      <c r="C334" s="17"/>
    </row>
    <row r="335" spans="3:3" ht="15.75" customHeight="1" x14ac:dyDescent="0.25">
      <c r="C335" s="17"/>
    </row>
    <row r="336" spans="3:3" ht="15.75" customHeight="1" x14ac:dyDescent="0.25">
      <c r="C336" s="17"/>
    </row>
    <row r="337" spans="3:3" ht="15.75" customHeight="1" x14ac:dyDescent="0.25">
      <c r="C337" s="17"/>
    </row>
    <row r="338" spans="3:3" ht="15.75" customHeight="1" x14ac:dyDescent="0.25">
      <c r="C338" s="17"/>
    </row>
    <row r="339" spans="3:3" ht="15.75" customHeight="1" x14ac:dyDescent="0.25">
      <c r="C339" s="17"/>
    </row>
    <row r="340" spans="3:3" ht="15.75" customHeight="1" x14ac:dyDescent="0.25">
      <c r="C340" s="17"/>
    </row>
    <row r="341" spans="3:3" ht="15.75" customHeight="1" x14ac:dyDescent="0.25">
      <c r="C341" s="17"/>
    </row>
    <row r="342" spans="3:3" ht="15.75" customHeight="1" x14ac:dyDescent="0.25">
      <c r="C342" s="17"/>
    </row>
    <row r="343" spans="3:3" ht="15.75" customHeight="1" x14ac:dyDescent="0.25">
      <c r="C343" s="17"/>
    </row>
    <row r="344" spans="3:3" ht="15.75" customHeight="1" x14ac:dyDescent="0.25">
      <c r="C344" s="17"/>
    </row>
    <row r="345" spans="3:3" ht="15.75" customHeight="1" x14ac:dyDescent="0.25">
      <c r="C345" s="17"/>
    </row>
    <row r="346" spans="3:3" ht="15.75" customHeight="1" x14ac:dyDescent="0.25">
      <c r="C346" s="17"/>
    </row>
    <row r="347" spans="3:3" ht="15.75" customHeight="1" x14ac:dyDescent="0.25">
      <c r="C347" s="17"/>
    </row>
    <row r="348" spans="3:3" ht="15.75" customHeight="1" x14ac:dyDescent="0.25">
      <c r="C348" s="17"/>
    </row>
    <row r="349" spans="3:3" ht="15.75" customHeight="1" x14ac:dyDescent="0.25">
      <c r="C349" s="17"/>
    </row>
    <row r="350" spans="3:3" ht="15.75" customHeight="1" x14ac:dyDescent="0.25">
      <c r="C350" s="17"/>
    </row>
    <row r="351" spans="3:3" ht="15.75" customHeight="1" x14ac:dyDescent="0.25">
      <c r="C351" s="17"/>
    </row>
    <row r="352" spans="3:3" ht="15.75" customHeight="1" x14ac:dyDescent="0.25">
      <c r="C352" s="17"/>
    </row>
    <row r="353" spans="3:3" ht="15.75" customHeight="1" x14ac:dyDescent="0.25">
      <c r="C353" s="17"/>
    </row>
    <row r="354" spans="3:3" ht="15.75" customHeight="1" x14ac:dyDescent="0.25">
      <c r="C354" s="17"/>
    </row>
    <row r="355" spans="3:3" ht="15.75" customHeight="1" x14ac:dyDescent="0.25">
      <c r="C355" s="17"/>
    </row>
    <row r="356" spans="3:3" ht="15.75" customHeight="1" x14ac:dyDescent="0.25">
      <c r="C356" s="17"/>
    </row>
    <row r="357" spans="3:3" ht="15.75" customHeight="1" x14ac:dyDescent="0.25">
      <c r="C357" s="17"/>
    </row>
    <row r="358" spans="3:3" ht="15.75" customHeight="1" x14ac:dyDescent="0.25">
      <c r="C358" s="17"/>
    </row>
    <row r="359" spans="3:3" ht="15.75" customHeight="1" x14ac:dyDescent="0.25">
      <c r="C359" s="17"/>
    </row>
    <row r="360" spans="3:3" ht="15.75" customHeight="1" x14ac:dyDescent="0.25">
      <c r="C360" s="17"/>
    </row>
    <row r="361" spans="3:3" ht="15.75" customHeight="1" x14ac:dyDescent="0.25">
      <c r="C361" s="17"/>
    </row>
    <row r="362" spans="3:3" ht="15.75" customHeight="1" x14ac:dyDescent="0.25">
      <c r="C362" s="17"/>
    </row>
    <row r="363" spans="3:3" ht="15.75" customHeight="1" x14ac:dyDescent="0.25">
      <c r="C363" s="17"/>
    </row>
    <row r="364" spans="3:3" ht="15.75" customHeight="1" x14ac:dyDescent="0.25">
      <c r="C364" s="17"/>
    </row>
    <row r="365" spans="3:3" ht="15.75" customHeight="1" x14ac:dyDescent="0.25">
      <c r="C365" s="17"/>
    </row>
    <row r="366" spans="3:3" ht="15.75" customHeight="1" x14ac:dyDescent="0.25">
      <c r="C366" s="17"/>
    </row>
    <row r="367" spans="3:3" ht="15.75" customHeight="1" x14ac:dyDescent="0.25">
      <c r="C367" s="17"/>
    </row>
    <row r="368" spans="3:3" ht="15.75" customHeight="1" x14ac:dyDescent="0.25">
      <c r="C368" s="17"/>
    </row>
    <row r="369" spans="3:3" ht="15.75" customHeight="1" x14ac:dyDescent="0.25">
      <c r="C369" s="17"/>
    </row>
    <row r="370" spans="3:3" ht="15.75" customHeight="1" x14ac:dyDescent="0.25">
      <c r="C370" s="17"/>
    </row>
    <row r="371" spans="3:3" ht="15.75" customHeight="1" x14ac:dyDescent="0.25">
      <c r="C371" s="17"/>
    </row>
    <row r="372" spans="3:3" ht="15.75" customHeight="1" x14ac:dyDescent="0.25">
      <c r="C372" s="17"/>
    </row>
    <row r="373" spans="3:3" ht="15.75" customHeight="1" x14ac:dyDescent="0.25">
      <c r="C373" s="17"/>
    </row>
    <row r="374" spans="3:3" ht="15.75" customHeight="1" x14ac:dyDescent="0.25">
      <c r="C374" s="17"/>
    </row>
    <row r="375" spans="3:3" ht="15.75" customHeight="1" x14ac:dyDescent="0.25">
      <c r="C375" s="17"/>
    </row>
    <row r="376" spans="3:3" ht="15.75" customHeight="1" x14ac:dyDescent="0.25">
      <c r="C376" s="17"/>
    </row>
    <row r="377" spans="3:3" ht="15.75" customHeight="1" x14ac:dyDescent="0.25">
      <c r="C377" s="17"/>
    </row>
    <row r="378" spans="3:3" ht="15.75" customHeight="1" x14ac:dyDescent="0.25">
      <c r="C378" s="17"/>
    </row>
    <row r="379" spans="3:3" ht="15.75" customHeight="1" x14ac:dyDescent="0.25">
      <c r="C379" s="17"/>
    </row>
    <row r="380" spans="3:3" ht="15.75" customHeight="1" x14ac:dyDescent="0.25">
      <c r="C380" s="17"/>
    </row>
    <row r="381" spans="3:3" ht="15.75" customHeight="1" x14ac:dyDescent="0.25">
      <c r="C381" s="17"/>
    </row>
    <row r="382" spans="3:3" ht="15.75" customHeight="1" x14ac:dyDescent="0.25">
      <c r="C382" s="17"/>
    </row>
    <row r="383" spans="3:3" ht="15.75" customHeight="1" x14ac:dyDescent="0.25">
      <c r="C383" s="17"/>
    </row>
    <row r="384" spans="3:3" ht="15.75" customHeight="1" x14ac:dyDescent="0.25">
      <c r="C384" s="17"/>
    </row>
    <row r="385" spans="3:3" ht="15.75" customHeight="1" x14ac:dyDescent="0.25">
      <c r="C385" s="17"/>
    </row>
    <row r="386" spans="3:3" ht="15.75" customHeight="1" x14ac:dyDescent="0.25">
      <c r="C386" s="17"/>
    </row>
    <row r="387" spans="3:3" ht="15.75" customHeight="1" x14ac:dyDescent="0.25">
      <c r="C387" s="17"/>
    </row>
    <row r="388" spans="3:3" ht="15.75" customHeight="1" x14ac:dyDescent="0.25">
      <c r="C388" s="17"/>
    </row>
    <row r="389" spans="3:3" ht="15.75" customHeight="1" x14ac:dyDescent="0.25">
      <c r="C389" s="17"/>
    </row>
    <row r="390" spans="3:3" ht="15.75" customHeight="1" x14ac:dyDescent="0.25">
      <c r="C390" s="17"/>
    </row>
    <row r="391" spans="3:3" ht="15.75" customHeight="1" x14ac:dyDescent="0.25">
      <c r="C391" s="17"/>
    </row>
    <row r="392" spans="3:3" ht="15.75" customHeight="1" x14ac:dyDescent="0.25">
      <c r="C392" s="17"/>
    </row>
    <row r="393" spans="3:3" ht="15.75" customHeight="1" x14ac:dyDescent="0.25">
      <c r="C393" s="17"/>
    </row>
    <row r="394" spans="3:3" ht="15.75" customHeight="1" x14ac:dyDescent="0.25">
      <c r="C394" s="17"/>
    </row>
    <row r="395" spans="3:3" ht="15.75" customHeight="1" x14ac:dyDescent="0.25">
      <c r="C395" s="17"/>
    </row>
    <row r="396" spans="3:3" ht="15.75" customHeight="1" x14ac:dyDescent="0.25">
      <c r="C396" s="17"/>
    </row>
    <row r="397" spans="3:3" ht="15.75" customHeight="1" x14ac:dyDescent="0.25">
      <c r="C397" s="17"/>
    </row>
    <row r="398" spans="3:3" ht="15.75" customHeight="1" x14ac:dyDescent="0.25">
      <c r="C398" s="17"/>
    </row>
    <row r="399" spans="3:3" ht="15.75" customHeight="1" x14ac:dyDescent="0.25">
      <c r="C399" s="17"/>
    </row>
    <row r="400" spans="3:3" ht="15.75" customHeight="1" x14ac:dyDescent="0.25">
      <c r="C400" s="17"/>
    </row>
    <row r="401" spans="3:3" ht="15.75" customHeight="1" x14ac:dyDescent="0.25">
      <c r="C401" s="17"/>
    </row>
    <row r="402" spans="3:3" ht="15.75" customHeight="1" x14ac:dyDescent="0.25">
      <c r="C402" s="17"/>
    </row>
    <row r="403" spans="3:3" ht="15.75" customHeight="1" x14ac:dyDescent="0.25">
      <c r="C403" s="17"/>
    </row>
    <row r="404" spans="3:3" ht="15.75" customHeight="1" x14ac:dyDescent="0.25">
      <c r="C404" s="17"/>
    </row>
    <row r="405" spans="3:3" ht="15.75" customHeight="1" x14ac:dyDescent="0.25">
      <c r="C405" s="17"/>
    </row>
    <row r="406" spans="3:3" ht="15.75" customHeight="1" x14ac:dyDescent="0.25">
      <c r="C406" s="17"/>
    </row>
    <row r="407" spans="3:3" ht="15.75" customHeight="1" x14ac:dyDescent="0.25">
      <c r="C407" s="17"/>
    </row>
    <row r="408" spans="3:3" ht="15.75" customHeight="1" x14ac:dyDescent="0.25">
      <c r="C408" s="17"/>
    </row>
    <row r="409" spans="3:3" ht="15.75" customHeight="1" x14ac:dyDescent="0.25">
      <c r="C409" s="17"/>
    </row>
    <row r="410" spans="3:3" ht="15.75" customHeight="1" x14ac:dyDescent="0.25">
      <c r="C410" s="17"/>
    </row>
    <row r="411" spans="3:3" ht="15.75" customHeight="1" x14ac:dyDescent="0.25">
      <c r="C411" s="17"/>
    </row>
    <row r="412" spans="3:3" ht="15.75" customHeight="1" x14ac:dyDescent="0.25">
      <c r="C412" s="17"/>
    </row>
    <row r="413" spans="3:3" ht="15.75" customHeight="1" x14ac:dyDescent="0.25">
      <c r="C413" s="17"/>
    </row>
    <row r="414" spans="3:3" ht="15.75" customHeight="1" x14ac:dyDescent="0.25">
      <c r="C414" s="17"/>
    </row>
    <row r="415" spans="3:3" ht="15.75" customHeight="1" x14ac:dyDescent="0.25">
      <c r="C415" s="17"/>
    </row>
    <row r="416" spans="3:3" ht="15.75" customHeight="1" x14ac:dyDescent="0.25">
      <c r="C416" s="17"/>
    </row>
    <row r="417" spans="3:3" ht="15.75" customHeight="1" x14ac:dyDescent="0.25">
      <c r="C417" s="17"/>
    </row>
    <row r="418" spans="3:3" ht="15.75" customHeight="1" x14ac:dyDescent="0.25">
      <c r="C418" s="17"/>
    </row>
    <row r="419" spans="3:3" ht="15.75" customHeight="1" x14ac:dyDescent="0.25">
      <c r="C419" s="17"/>
    </row>
    <row r="420" spans="3:3" ht="15.75" customHeight="1" x14ac:dyDescent="0.25">
      <c r="C420" s="17"/>
    </row>
    <row r="421" spans="3:3" ht="15.75" customHeight="1" x14ac:dyDescent="0.25">
      <c r="C421" s="17"/>
    </row>
    <row r="422" spans="3:3" ht="15.75" customHeight="1" x14ac:dyDescent="0.25">
      <c r="C422" s="17"/>
    </row>
    <row r="423" spans="3:3" ht="15.75" customHeight="1" x14ac:dyDescent="0.25">
      <c r="C423" s="17"/>
    </row>
    <row r="424" spans="3:3" ht="15.75" customHeight="1" x14ac:dyDescent="0.25">
      <c r="C424" s="17"/>
    </row>
    <row r="425" spans="3:3" ht="15.75" customHeight="1" x14ac:dyDescent="0.25">
      <c r="C425" s="17"/>
    </row>
    <row r="426" spans="3:3" ht="15.75" customHeight="1" x14ac:dyDescent="0.25">
      <c r="C426" s="17"/>
    </row>
    <row r="427" spans="3:3" ht="15.75" customHeight="1" x14ac:dyDescent="0.25">
      <c r="C427" s="17"/>
    </row>
    <row r="428" spans="3:3" ht="15.75" customHeight="1" x14ac:dyDescent="0.25">
      <c r="C428" s="17"/>
    </row>
    <row r="429" spans="3:3" ht="15.75" customHeight="1" x14ac:dyDescent="0.25">
      <c r="C429" s="17"/>
    </row>
    <row r="430" spans="3:3" ht="15.75" customHeight="1" x14ac:dyDescent="0.25">
      <c r="C430" s="17"/>
    </row>
    <row r="431" spans="3:3" ht="15.75" customHeight="1" x14ac:dyDescent="0.25">
      <c r="C431" s="17"/>
    </row>
    <row r="432" spans="3:3" ht="15.75" customHeight="1" x14ac:dyDescent="0.25">
      <c r="C432" s="17"/>
    </row>
    <row r="433" spans="3:3" ht="15.75" customHeight="1" x14ac:dyDescent="0.25">
      <c r="C433" s="17"/>
    </row>
    <row r="434" spans="3:3" ht="15.75" customHeight="1" x14ac:dyDescent="0.25">
      <c r="C434" s="17"/>
    </row>
    <row r="435" spans="3:3" ht="15.75" customHeight="1" x14ac:dyDescent="0.25">
      <c r="C435" s="17"/>
    </row>
    <row r="436" spans="3:3" ht="15.75" customHeight="1" x14ac:dyDescent="0.25">
      <c r="C436" s="17"/>
    </row>
    <row r="437" spans="3:3" ht="15.75" customHeight="1" x14ac:dyDescent="0.25">
      <c r="C437" s="17"/>
    </row>
    <row r="438" spans="3:3" ht="15.75" customHeight="1" x14ac:dyDescent="0.25">
      <c r="C438" s="17"/>
    </row>
    <row r="439" spans="3:3" ht="15.75" customHeight="1" x14ac:dyDescent="0.25">
      <c r="C439" s="17"/>
    </row>
    <row r="440" spans="3:3" ht="15.75" customHeight="1" x14ac:dyDescent="0.25">
      <c r="C440" s="17"/>
    </row>
    <row r="441" spans="3:3" ht="15.75" customHeight="1" x14ac:dyDescent="0.25">
      <c r="C441" s="17"/>
    </row>
    <row r="442" spans="3:3" ht="15.75" customHeight="1" x14ac:dyDescent="0.25">
      <c r="C442" s="17"/>
    </row>
    <row r="443" spans="3:3" ht="15.75" customHeight="1" x14ac:dyDescent="0.25">
      <c r="C443" s="17"/>
    </row>
    <row r="444" spans="3:3" ht="15.75" customHeight="1" x14ac:dyDescent="0.25">
      <c r="C444" s="17"/>
    </row>
    <row r="445" spans="3:3" ht="15.75" customHeight="1" x14ac:dyDescent="0.25">
      <c r="C445" s="17"/>
    </row>
    <row r="446" spans="3:3" ht="15.75" customHeight="1" x14ac:dyDescent="0.25">
      <c r="C446" s="17"/>
    </row>
    <row r="447" spans="3:3" ht="15.75" customHeight="1" x14ac:dyDescent="0.25">
      <c r="C447" s="17"/>
    </row>
    <row r="448" spans="3:3" ht="15.75" customHeight="1" x14ac:dyDescent="0.25">
      <c r="C448" s="17"/>
    </row>
    <row r="449" spans="3:3" ht="15.75" customHeight="1" x14ac:dyDescent="0.25">
      <c r="C449" s="17"/>
    </row>
    <row r="450" spans="3:3" ht="15.75" customHeight="1" x14ac:dyDescent="0.25">
      <c r="C450" s="17"/>
    </row>
    <row r="451" spans="3:3" ht="15.75" customHeight="1" x14ac:dyDescent="0.25">
      <c r="C451" s="17"/>
    </row>
    <row r="452" spans="3:3" ht="15.75" customHeight="1" x14ac:dyDescent="0.25">
      <c r="C452" s="17"/>
    </row>
    <row r="453" spans="3:3" ht="15.75" customHeight="1" x14ac:dyDescent="0.25">
      <c r="C453" s="17"/>
    </row>
    <row r="454" spans="3:3" ht="15.75" customHeight="1" x14ac:dyDescent="0.25">
      <c r="C454" s="17"/>
    </row>
    <row r="455" spans="3:3" ht="15.75" customHeight="1" x14ac:dyDescent="0.25">
      <c r="C455" s="17"/>
    </row>
    <row r="456" spans="3:3" ht="15.75" customHeight="1" x14ac:dyDescent="0.25">
      <c r="C456" s="17"/>
    </row>
    <row r="457" spans="3:3" ht="15.75" customHeight="1" x14ac:dyDescent="0.25">
      <c r="C457" s="17"/>
    </row>
    <row r="458" spans="3:3" ht="15.75" customHeight="1" x14ac:dyDescent="0.25">
      <c r="C458" s="17"/>
    </row>
    <row r="459" spans="3:3" ht="15.75" customHeight="1" x14ac:dyDescent="0.25">
      <c r="C459" s="17"/>
    </row>
    <row r="460" spans="3:3" ht="15.75" customHeight="1" x14ac:dyDescent="0.25">
      <c r="C460" s="17"/>
    </row>
    <row r="461" spans="3:3" ht="15.75" customHeight="1" x14ac:dyDescent="0.25">
      <c r="C461" s="17"/>
    </row>
    <row r="462" spans="3:3" ht="15.75" customHeight="1" x14ac:dyDescent="0.25">
      <c r="C462" s="17"/>
    </row>
    <row r="463" spans="3:3" ht="15.75" customHeight="1" x14ac:dyDescent="0.25">
      <c r="C463" s="17"/>
    </row>
    <row r="464" spans="3:3" ht="15.75" customHeight="1" x14ac:dyDescent="0.25">
      <c r="C464" s="17"/>
    </row>
    <row r="465" spans="3:3" ht="15.75" customHeight="1" x14ac:dyDescent="0.25">
      <c r="C465" s="17"/>
    </row>
    <row r="466" spans="3:3" ht="15.75" customHeight="1" x14ac:dyDescent="0.25">
      <c r="C466" s="17"/>
    </row>
    <row r="467" spans="3:3" ht="15.75" customHeight="1" x14ac:dyDescent="0.25">
      <c r="C467" s="17"/>
    </row>
    <row r="468" spans="3:3" ht="15.75" customHeight="1" x14ac:dyDescent="0.25">
      <c r="C468" s="17"/>
    </row>
    <row r="469" spans="3:3" ht="15.75" customHeight="1" x14ac:dyDescent="0.25">
      <c r="C469" s="17"/>
    </row>
    <row r="470" spans="3:3" ht="15.75" customHeight="1" x14ac:dyDescent="0.25">
      <c r="C470" s="17"/>
    </row>
    <row r="471" spans="3:3" ht="15.75" customHeight="1" x14ac:dyDescent="0.25">
      <c r="C471" s="17"/>
    </row>
    <row r="472" spans="3:3" ht="15.75" customHeight="1" x14ac:dyDescent="0.25">
      <c r="C472" s="17"/>
    </row>
    <row r="473" spans="3:3" ht="15.75" customHeight="1" x14ac:dyDescent="0.25">
      <c r="C473" s="17"/>
    </row>
    <row r="474" spans="3:3" ht="15.75" customHeight="1" x14ac:dyDescent="0.25">
      <c r="C474" s="17"/>
    </row>
    <row r="475" spans="3:3" ht="15.75" customHeight="1" x14ac:dyDescent="0.25">
      <c r="C475" s="17"/>
    </row>
    <row r="476" spans="3:3" ht="15.75" customHeight="1" x14ac:dyDescent="0.25">
      <c r="C476" s="17"/>
    </row>
    <row r="477" spans="3:3" ht="15.75" customHeight="1" x14ac:dyDescent="0.25">
      <c r="C477" s="17"/>
    </row>
    <row r="478" spans="3:3" ht="15.75" customHeight="1" x14ac:dyDescent="0.25">
      <c r="C478" s="17"/>
    </row>
    <row r="479" spans="3:3" ht="15.75" customHeight="1" x14ac:dyDescent="0.25">
      <c r="C479" s="17"/>
    </row>
    <row r="480" spans="3:3" ht="15.75" customHeight="1" x14ac:dyDescent="0.25">
      <c r="C480" s="17"/>
    </row>
    <row r="481" spans="3:3" ht="15.75" customHeight="1" x14ac:dyDescent="0.25">
      <c r="C481" s="17"/>
    </row>
    <row r="482" spans="3:3" ht="15.75" customHeight="1" x14ac:dyDescent="0.25">
      <c r="C482" s="17"/>
    </row>
    <row r="483" spans="3:3" ht="15.75" customHeight="1" x14ac:dyDescent="0.25">
      <c r="C483" s="17"/>
    </row>
    <row r="484" spans="3:3" ht="15.75" customHeight="1" x14ac:dyDescent="0.25">
      <c r="C484" s="17"/>
    </row>
    <row r="485" spans="3:3" ht="15.75" customHeight="1" x14ac:dyDescent="0.25">
      <c r="C485" s="17"/>
    </row>
    <row r="486" spans="3:3" ht="15.75" customHeight="1" x14ac:dyDescent="0.25">
      <c r="C486" s="17"/>
    </row>
    <row r="487" spans="3:3" ht="15.75" customHeight="1" x14ac:dyDescent="0.25">
      <c r="C487" s="17"/>
    </row>
    <row r="488" spans="3:3" ht="15.75" customHeight="1" x14ac:dyDescent="0.25">
      <c r="C488" s="17"/>
    </row>
    <row r="489" spans="3:3" ht="15.75" customHeight="1" x14ac:dyDescent="0.25">
      <c r="C489" s="17"/>
    </row>
    <row r="490" spans="3:3" ht="15.75" customHeight="1" x14ac:dyDescent="0.25">
      <c r="C490" s="17"/>
    </row>
    <row r="491" spans="3:3" ht="15.75" customHeight="1" x14ac:dyDescent="0.25">
      <c r="C491" s="17"/>
    </row>
    <row r="492" spans="3:3" ht="15.75" customHeight="1" x14ac:dyDescent="0.25">
      <c r="C492" s="17"/>
    </row>
    <row r="493" spans="3:3" ht="15.75" customHeight="1" x14ac:dyDescent="0.25">
      <c r="C493" s="17"/>
    </row>
    <row r="494" spans="3:3" ht="15.75" customHeight="1" x14ac:dyDescent="0.25">
      <c r="C494" s="17"/>
    </row>
    <row r="495" spans="3:3" ht="15.75" customHeight="1" x14ac:dyDescent="0.25">
      <c r="C495" s="17"/>
    </row>
    <row r="496" spans="3:3" ht="15.75" customHeight="1" x14ac:dyDescent="0.25">
      <c r="C496" s="17"/>
    </row>
    <row r="497" spans="3:3" ht="15.75" customHeight="1" x14ac:dyDescent="0.25">
      <c r="C497" s="17"/>
    </row>
    <row r="498" spans="3:3" ht="15.75" customHeight="1" x14ac:dyDescent="0.25">
      <c r="C498" s="17"/>
    </row>
    <row r="499" spans="3:3" ht="15.75" customHeight="1" x14ac:dyDescent="0.25">
      <c r="C499" s="17"/>
    </row>
    <row r="500" spans="3:3" ht="15.75" customHeight="1" x14ac:dyDescent="0.25">
      <c r="C500" s="17"/>
    </row>
    <row r="501" spans="3:3" ht="15.75" customHeight="1" x14ac:dyDescent="0.25">
      <c r="C501" s="17"/>
    </row>
    <row r="502" spans="3:3" ht="15.75" customHeight="1" x14ac:dyDescent="0.25">
      <c r="C502" s="17"/>
    </row>
    <row r="503" spans="3:3" ht="15.75" customHeight="1" x14ac:dyDescent="0.25">
      <c r="C503" s="17"/>
    </row>
    <row r="504" spans="3:3" ht="15.75" customHeight="1" x14ac:dyDescent="0.25">
      <c r="C504" s="17"/>
    </row>
    <row r="505" spans="3:3" ht="15.75" customHeight="1" x14ac:dyDescent="0.25">
      <c r="C505" s="17"/>
    </row>
    <row r="506" spans="3:3" ht="15.75" customHeight="1" x14ac:dyDescent="0.25">
      <c r="C506" s="17"/>
    </row>
    <row r="507" spans="3:3" ht="15.75" customHeight="1" x14ac:dyDescent="0.25">
      <c r="C507" s="17"/>
    </row>
    <row r="508" spans="3:3" ht="15.75" customHeight="1" x14ac:dyDescent="0.25">
      <c r="C508" s="17"/>
    </row>
    <row r="509" spans="3:3" ht="15.75" customHeight="1" x14ac:dyDescent="0.25">
      <c r="C509" s="17"/>
    </row>
    <row r="510" spans="3:3" ht="15.75" customHeight="1" x14ac:dyDescent="0.25">
      <c r="C510" s="17"/>
    </row>
    <row r="511" spans="3:3" ht="15.75" customHeight="1" x14ac:dyDescent="0.25">
      <c r="C511" s="17"/>
    </row>
    <row r="512" spans="3:3" ht="15.75" customHeight="1" x14ac:dyDescent="0.25">
      <c r="C512" s="17"/>
    </row>
    <row r="513" spans="3:3" ht="15.75" customHeight="1" x14ac:dyDescent="0.25">
      <c r="C513" s="17"/>
    </row>
    <row r="514" spans="3:3" ht="15.75" customHeight="1" x14ac:dyDescent="0.25">
      <c r="C514" s="17"/>
    </row>
    <row r="515" spans="3:3" ht="15.75" customHeight="1" x14ac:dyDescent="0.25">
      <c r="C515" s="17"/>
    </row>
    <row r="516" spans="3:3" ht="15.75" customHeight="1" x14ac:dyDescent="0.25">
      <c r="C516" s="17"/>
    </row>
    <row r="517" spans="3:3" ht="15.75" customHeight="1" x14ac:dyDescent="0.25">
      <c r="C517" s="17"/>
    </row>
    <row r="518" spans="3:3" ht="15.75" customHeight="1" x14ac:dyDescent="0.25">
      <c r="C518" s="17"/>
    </row>
    <row r="519" spans="3:3" ht="15.75" customHeight="1" x14ac:dyDescent="0.25">
      <c r="C519" s="17"/>
    </row>
    <row r="520" spans="3:3" ht="15.75" customHeight="1" x14ac:dyDescent="0.25">
      <c r="C520" s="17"/>
    </row>
    <row r="521" spans="3:3" ht="15.75" customHeight="1" x14ac:dyDescent="0.25">
      <c r="C521" s="17"/>
    </row>
    <row r="522" spans="3:3" ht="15.75" customHeight="1" x14ac:dyDescent="0.25">
      <c r="C522" s="17"/>
    </row>
    <row r="523" spans="3:3" ht="15.75" customHeight="1" x14ac:dyDescent="0.25">
      <c r="C523" s="17"/>
    </row>
    <row r="524" spans="3:3" ht="15.75" customHeight="1" x14ac:dyDescent="0.25">
      <c r="C524" s="17"/>
    </row>
    <row r="525" spans="3:3" ht="15.75" customHeight="1" x14ac:dyDescent="0.25">
      <c r="C525" s="17"/>
    </row>
    <row r="526" spans="3:3" ht="15.75" customHeight="1" x14ac:dyDescent="0.25">
      <c r="C526" s="17"/>
    </row>
    <row r="527" spans="3:3" ht="15.75" customHeight="1" x14ac:dyDescent="0.25">
      <c r="C527" s="17"/>
    </row>
    <row r="528" spans="3:3" ht="15.75" customHeight="1" x14ac:dyDescent="0.25">
      <c r="C528" s="17"/>
    </row>
    <row r="529" spans="3:3" ht="15.75" customHeight="1" x14ac:dyDescent="0.25">
      <c r="C529" s="17"/>
    </row>
    <row r="530" spans="3:3" ht="15.75" customHeight="1" x14ac:dyDescent="0.25">
      <c r="C530" s="17"/>
    </row>
    <row r="531" spans="3:3" ht="15.75" customHeight="1" x14ac:dyDescent="0.25">
      <c r="C531" s="17"/>
    </row>
    <row r="532" spans="3:3" ht="15.75" customHeight="1" x14ac:dyDescent="0.25">
      <c r="C532" s="17"/>
    </row>
    <row r="533" spans="3:3" ht="15.75" customHeight="1" x14ac:dyDescent="0.25">
      <c r="C533" s="17"/>
    </row>
    <row r="534" spans="3:3" ht="15.75" customHeight="1" x14ac:dyDescent="0.25">
      <c r="C534" s="17"/>
    </row>
    <row r="535" spans="3:3" ht="15.75" customHeight="1" x14ac:dyDescent="0.25">
      <c r="C535" s="17"/>
    </row>
    <row r="536" spans="3:3" ht="15.75" customHeight="1" x14ac:dyDescent="0.25">
      <c r="C536" s="17"/>
    </row>
    <row r="537" spans="3:3" ht="15.75" customHeight="1" x14ac:dyDescent="0.25">
      <c r="C537" s="17"/>
    </row>
    <row r="538" spans="3:3" ht="15.75" customHeight="1" x14ac:dyDescent="0.25">
      <c r="C538" s="17"/>
    </row>
    <row r="539" spans="3:3" ht="15.75" customHeight="1" x14ac:dyDescent="0.25">
      <c r="C539" s="17"/>
    </row>
    <row r="540" spans="3:3" ht="15.75" customHeight="1" x14ac:dyDescent="0.25">
      <c r="C540" s="17"/>
    </row>
    <row r="541" spans="3:3" ht="15.75" customHeight="1" x14ac:dyDescent="0.25">
      <c r="C541" s="17"/>
    </row>
    <row r="542" spans="3:3" ht="15.75" customHeight="1" x14ac:dyDescent="0.25">
      <c r="C542" s="17"/>
    </row>
    <row r="543" spans="3:3" ht="15.75" customHeight="1" x14ac:dyDescent="0.25">
      <c r="C543" s="17"/>
    </row>
    <row r="544" spans="3:3" ht="15.75" customHeight="1" x14ac:dyDescent="0.25">
      <c r="C544" s="17"/>
    </row>
    <row r="545" spans="3:3" ht="15.75" customHeight="1" x14ac:dyDescent="0.25">
      <c r="C545" s="17"/>
    </row>
    <row r="546" spans="3:3" ht="15.75" customHeight="1" x14ac:dyDescent="0.25">
      <c r="C546" s="17"/>
    </row>
    <row r="547" spans="3:3" ht="15.75" customHeight="1" x14ac:dyDescent="0.25">
      <c r="C547" s="17"/>
    </row>
    <row r="548" spans="3:3" ht="15.75" customHeight="1" x14ac:dyDescent="0.25">
      <c r="C548" s="17"/>
    </row>
    <row r="549" spans="3:3" ht="15.75" customHeight="1" x14ac:dyDescent="0.25">
      <c r="C549" s="17"/>
    </row>
    <row r="550" spans="3:3" ht="15.75" customHeight="1" x14ac:dyDescent="0.25">
      <c r="C550" s="17"/>
    </row>
    <row r="551" spans="3:3" ht="15.75" customHeight="1" x14ac:dyDescent="0.25">
      <c r="C551" s="17"/>
    </row>
    <row r="552" spans="3:3" ht="15.75" customHeight="1" x14ac:dyDescent="0.25">
      <c r="C552" s="17"/>
    </row>
    <row r="553" spans="3:3" ht="15.75" customHeight="1" x14ac:dyDescent="0.25">
      <c r="C553" s="17"/>
    </row>
    <row r="554" spans="3:3" ht="15.75" customHeight="1" x14ac:dyDescent="0.25">
      <c r="C554" s="17"/>
    </row>
    <row r="555" spans="3:3" ht="15.75" customHeight="1" x14ac:dyDescent="0.25">
      <c r="C555" s="17"/>
    </row>
    <row r="556" spans="3:3" ht="15.75" customHeight="1" x14ac:dyDescent="0.25">
      <c r="C556" s="17"/>
    </row>
    <row r="557" spans="3:3" ht="15.75" customHeight="1" x14ac:dyDescent="0.25">
      <c r="C557" s="17"/>
    </row>
    <row r="558" spans="3:3" ht="15.75" customHeight="1" x14ac:dyDescent="0.25">
      <c r="C558" s="17"/>
    </row>
    <row r="559" spans="3:3" ht="15.75" customHeight="1" x14ac:dyDescent="0.25">
      <c r="C559" s="17"/>
    </row>
    <row r="560" spans="3:3" ht="15.75" customHeight="1" x14ac:dyDescent="0.25">
      <c r="C560" s="17"/>
    </row>
    <row r="561" spans="3:3" ht="15.75" customHeight="1" x14ac:dyDescent="0.25">
      <c r="C561" s="17"/>
    </row>
    <row r="562" spans="3:3" ht="15.75" customHeight="1" x14ac:dyDescent="0.25">
      <c r="C562" s="17"/>
    </row>
    <row r="563" spans="3:3" ht="15.75" customHeight="1" x14ac:dyDescent="0.25">
      <c r="C563" s="17"/>
    </row>
    <row r="564" spans="3:3" ht="15.75" customHeight="1" x14ac:dyDescent="0.25">
      <c r="C564" s="17"/>
    </row>
    <row r="565" spans="3:3" ht="15.75" customHeight="1" x14ac:dyDescent="0.25">
      <c r="C565" s="17"/>
    </row>
    <row r="566" spans="3:3" ht="15.75" customHeight="1" x14ac:dyDescent="0.25">
      <c r="C566" s="17"/>
    </row>
    <row r="567" spans="3:3" ht="15.75" customHeight="1" x14ac:dyDescent="0.25">
      <c r="C567" s="17"/>
    </row>
    <row r="568" spans="3:3" ht="15.75" customHeight="1" x14ac:dyDescent="0.25">
      <c r="C568" s="17"/>
    </row>
    <row r="569" spans="3:3" ht="15.75" customHeight="1" x14ac:dyDescent="0.25">
      <c r="C569" s="17"/>
    </row>
    <row r="570" spans="3:3" ht="15.75" customHeight="1" x14ac:dyDescent="0.25">
      <c r="C570" s="17"/>
    </row>
    <row r="571" spans="3:3" ht="15.75" customHeight="1" x14ac:dyDescent="0.25">
      <c r="C571" s="17"/>
    </row>
    <row r="572" spans="3:3" ht="15.75" customHeight="1" x14ac:dyDescent="0.25">
      <c r="C572" s="17"/>
    </row>
    <row r="573" spans="3:3" ht="15.75" customHeight="1" x14ac:dyDescent="0.25">
      <c r="C573" s="17"/>
    </row>
    <row r="574" spans="3:3" ht="15.75" customHeight="1" x14ac:dyDescent="0.25">
      <c r="C574" s="17"/>
    </row>
    <row r="575" spans="3:3" ht="15.75" customHeight="1" x14ac:dyDescent="0.25">
      <c r="C575" s="17"/>
    </row>
    <row r="576" spans="3:3" ht="15.75" customHeight="1" x14ac:dyDescent="0.25">
      <c r="C576" s="17"/>
    </row>
    <row r="577" spans="3:3" ht="15.75" customHeight="1" x14ac:dyDescent="0.25">
      <c r="C577" s="17"/>
    </row>
    <row r="578" spans="3:3" ht="15.75" customHeight="1" x14ac:dyDescent="0.25">
      <c r="C578" s="17"/>
    </row>
    <row r="579" spans="3:3" ht="15.75" customHeight="1" x14ac:dyDescent="0.25">
      <c r="C579" s="17"/>
    </row>
    <row r="580" spans="3:3" ht="15.75" customHeight="1" x14ac:dyDescent="0.25">
      <c r="C580" s="17"/>
    </row>
    <row r="581" spans="3:3" ht="15.75" customHeight="1" x14ac:dyDescent="0.25">
      <c r="C581" s="17"/>
    </row>
    <row r="582" spans="3:3" ht="15.75" customHeight="1" x14ac:dyDescent="0.25">
      <c r="C582" s="17"/>
    </row>
    <row r="583" spans="3:3" ht="15.75" customHeight="1" x14ac:dyDescent="0.25">
      <c r="C583" s="17"/>
    </row>
    <row r="584" spans="3:3" ht="15.75" customHeight="1" x14ac:dyDescent="0.25">
      <c r="C584" s="17"/>
    </row>
    <row r="585" spans="3:3" ht="15.75" customHeight="1" x14ac:dyDescent="0.25">
      <c r="C585" s="17"/>
    </row>
    <row r="586" spans="3:3" ht="15.75" customHeight="1" x14ac:dyDescent="0.25">
      <c r="C586" s="17"/>
    </row>
    <row r="587" spans="3:3" ht="15.75" customHeight="1" x14ac:dyDescent="0.25">
      <c r="C587" s="17"/>
    </row>
    <row r="588" spans="3:3" ht="15.75" customHeight="1" x14ac:dyDescent="0.25">
      <c r="C588" s="17"/>
    </row>
    <row r="589" spans="3:3" ht="15.75" customHeight="1" x14ac:dyDescent="0.25">
      <c r="C589" s="17"/>
    </row>
    <row r="590" spans="3:3" ht="15.75" customHeight="1" x14ac:dyDescent="0.25">
      <c r="C590" s="17"/>
    </row>
    <row r="591" spans="3:3" ht="15.75" customHeight="1" x14ac:dyDescent="0.25">
      <c r="C591" s="17"/>
    </row>
    <row r="592" spans="3:3" ht="15.75" customHeight="1" x14ac:dyDescent="0.25">
      <c r="C592" s="17"/>
    </row>
    <row r="593" spans="3:3" ht="15.75" customHeight="1" x14ac:dyDescent="0.25">
      <c r="C593" s="17"/>
    </row>
    <row r="594" spans="3:3" ht="15.75" customHeight="1" x14ac:dyDescent="0.25">
      <c r="C594" s="17"/>
    </row>
    <row r="595" spans="3:3" ht="15.75" customHeight="1" x14ac:dyDescent="0.25">
      <c r="C595" s="17"/>
    </row>
    <row r="596" spans="3:3" ht="15.75" customHeight="1" x14ac:dyDescent="0.25">
      <c r="C596" s="17"/>
    </row>
    <row r="597" spans="3:3" ht="15.75" customHeight="1" x14ac:dyDescent="0.25">
      <c r="C597" s="17"/>
    </row>
    <row r="598" spans="3:3" ht="15.75" customHeight="1" x14ac:dyDescent="0.25">
      <c r="C598" s="17"/>
    </row>
    <row r="599" spans="3:3" ht="15.75" customHeight="1" x14ac:dyDescent="0.25">
      <c r="C599" s="17"/>
    </row>
    <row r="600" spans="3:3" ht="15.75" customHeight="1" x14ac:dyDescent="0.25">
      <c r="C600" s="17"/>
    </row>
    <row r="601" spans="3:3" ht="15.75" customHeight="1" x14ac:dyDescent="0.25">
      <c r="C601" s="17"/>
    </row>
    <row r="602" spans="3:3" ht="15.75" customHeight="1" x14ac:dyDescent="0.25">
      <c r="C602" s="17"/>
    </row>
    <row r="603" spans="3:3" ht="15.75" customHeight="1" x14ac:dyDescent="0.25">
      <c r="C603" s="17"/>
    </row>
    <row r="604" spans="3:3" ht="15.75" customHeight="1" x14ac:dyDescent="0.25">
      <c r="C604" s="17"/>
    </row>
    <row r="605" spans="3:3" ht="15.75" customHeight="1" x14ac:dyDescent="0.25">
      <c r="C605" s="17"/>
    </row>
    <row r="606" spans="3:3" ht="15.75" customHeight="1" x14ac:dyDescent="0.25">
      <c r="C606" s="17"/>
    </row>
    <row r="607" spans="3:3" ht="15.75" customHeight="1" x14ac:dyDescent="0.25">
      <c r="C607" s="17"/>
    </row>
    <row r="608" spans="3:3" ht="15.75" customHeight="1" x14ac:dyDescent="0.25">
      <c r="C608" s="17"/>
    </row>
    <row r="609" spans="3:3" ht="15.75" customHeight="1" x14ac:dyDescent="0.25">
      <c r="C609" s="17"/>
    </row>
    <row r="610" spans="3:3" ht="15.75" customHeight="1" x14ac:dyDescent="0.25">
      <c r="C610" s="17"/>
    </row>
    <row r="611" spans="3:3" ht="15.75" customHeight="1" x14ac:dyDescent="0.25">
      <c r="C611" s="17"/>
    </row>
    <row r="612" spans="3:3" ht="15.75" customHeight="1" x14ac:dyDescent="0.25">
      <c r="C612" s="17"/>
    </row>
    <row r="613" spans="3:3" ht="15.75" customHeight="1" x14ac:dyDescent="0.25">
      <c r="C613" s="17"/>
    </row>
    <row r="614" spans="3:3" ht="15.75" customHeight="1" x14ac:dyDescent="0.25">
      <c r="C614" s="17"/>
    </row>
    <row r="615" spans="3:3" ht="15.75" customHeight="1" x14ac:dyDescent="0.25">
      <c r="C615" s="17"/>
    </row>
    <row r="616" spans="3:3" ht="15.75" customHeight="1" x14ac:dyDescent="0.25">
      <c r="C616" s="17"/>
    </row>
    <row r="617" spans="3:3" ht="15.75" customHeight="1" x14ac:dyDescent="0.25">
      <c r="C617" s="17"/>
    </row>
    <row r="618" spans="3:3" ht="15.75" customHeight="1" x14ac:dyDescent="0.25">
      <c r="C618" s="17"/>
    </row>
    <row r="619" spans="3:3" ht="15.75" customHeight="1" x14ac:dyDescent="0.25">
      <c r="C619" s="17"/>
    </row>
    <row r="620" spans="3:3" ht="15.75" customHeight="1" x14ac:dyDescent="0.25">
      <c r="C620" s="17"/>
    </row>
    <row r="621" spans="3:3" ht="15.75" customHeight="1" x14ac:dyDescent="0.25">
      <c r="C621" s="17"/>
    </row>
    <row r="622" spans="3:3" ht="15.75" customHeight="1" x14ac:dyDescent="0.25">
      <c r="C622" s="17"/>
    </row>
    <row r="623" spans="3:3" ht="15.75" customHeight="1" x14ac:dyDescent="0.25">
      <c r="C623" s="17"/>
    </row>
    <row r="624" spans="3:3" ht="15.75" customHeight="1" x14ac:dyDescent="0.25">
      <c r="C624" s="17"/>
    </row>
    <row r="625" spans="3:3" ht="15.75" customHeight="1" x14ac:dyDescent="0.25">
      <c r="C625" s="17"/>
    </row>
    <row r="626" spans="3:3" ht="15.75" customHeight="1" x14ac:dyDescent="0.25">
      <c r="C626" s="17"/>
    </row>
    <row r="627" spans="3:3" ht="15.75" customHeight="1" x14ac:dyDescent="0.25">
      <c r="C627" s="17"/>
    </row>
    <row r="628" spans="3:3" ht="15.75" customHeight="1" x14ac:dyDescent="0.25">
      <c r="C628" s="17"/>
    </row>
    <row r="629" spans="3:3" ht="15.75" customHeight="1" x14ac:dyDescent="0.25">
      <c r="C629" s="17"/>
    </row>
    <row r="630" spans="3:3" ht="15.75" customHeight="1" x14ac:dyDescent="0.25">
      <c r="C630" s="17"/>
    </row>
    <row r="631" spans="3:3" ht="15.75" customHeight="1" x14ac:dyDescent="0.25">
      <c r="C631" s="17"/>
    </row>
    <row r="632" spans="3:3" ht="15.75" customHeight="1" x14ac:dyDescent="0.25">
      <c r="C632" s="17"/>
    </row>
    <row r="633" spans="3:3" ht="15.75" customHeight="1" x14ac:dyDescent="0.25">
      <c r="C633" s="17"/>
    </row>
    <row r="634" spans="3:3" ht="15.75" customHeight="1" x14ac:dyDescent="0.25">
      <c r="C634" s="17"/>
    </row>
    <row r="635" spans="3:3" ht="15.75" customHeight="1" x14ac:dyDescent="0.25">
      <c r="C635" s="17"/>
    </row>
    <row r="636" spans="3:3" ht="15.75" customHeight="1" x14ac:dyDescent="0.25">
      <c r="C636" s="17"/>
    </row>
    <row r="637" spans="3:3" ht="15.75" customHeight="1" x14ac:dyDescent="0.25">
      <c r="C637" s="17"/>
    </row>
    <row r="638" spans="3:3" ht="15.75" customHeight="1" x14ac:dyDescent="0.25">
      <c r="C638" s="17"/>
    </row>
    <row r="639" spans="3:3" ht="15.75" customHeight="1" x14ac:dyDescent="0.25">
      <c r="C639" s="17"/>
    </row>
    <row r="640" spans="3:3" ht="15.75" customHeight="1" x14ac:dyDescent="0.25">
      <c r="C640" s="17"/>
    </row>
    <row r="641" spans="3:3" ht="15.75" customHeight="1" x14ac:dyDescent="0.25">
      <c r="C641" s="17"/>
    </row>
    <row r="642" spans="3:3" ht="15.75" customHeight="1" x14ac:dyDescent="0.25">
      <c r="C642" s="17"/>
    </row>
    <row r="643" spans="3:3" ht="15.75" customHeight="1" x14ac:dyDescent="0.25">
      <c r="C643" s="17"/>
    </row>
    <row r="644" spans="3:3" ht="15.75" customHeight="1" x14ac:dyDescent="0.25">
      <c r="C644" s="17"/>
    </row>
    <row r="645" spans="3:3" ht="15.75" customHeight="1" x14ac:dyDescent="0.25">
      <c r="C645" s="17"/>
    </row>
    <row r="646" spans="3:3" ht="15.75" customHeight="1" x14ac:dyDescent="0.25">
      <c r="C646" s="17"/>
    </row>
    <row r="647" spans="3:3" ht="15.75" customHeight="1" x14ac:dyDescent="0.25">
      <c r="C647" s="17"/>
    </row>
    <row r="648" spans="3:3" ht="15.75" customHeight="1" x14ac:dyDescent="0.25">
      <c r="C648" s="17"/>
    </row>
    <row r="649" spans="3:3" ht="15.75" customHeight="1" x14ac:dyDescent="0.25">
      <c r="C649" s="17"/>
    </row>
    <row r="650" spans="3:3" ht="15.75" customHeight="1" x14ac:dyDescent="0.25">
      <c r="C650" s="17"/>
    </row>
    <row r="651" spans="3:3" ht="15.75" customHeight="1" x14ac:dyDescent="0.25">
      <c r="C651" s="17"/>
    </row>
    <row r="652" spans="3:3" ht="15.75" customHeight="1" x14ac:dyDescent="0.25">
      <c r="C652" s="17"/>
    </row>
    <row r="653" spans="3:3" ht="15.75" customHeight="1" x14ac:dyDescent="0.25">
      <c r="C653" s="17"/>
    </row>
    <row r="654" spans="3:3" ht="15.75" customHeight="1" x14ac:dyDescent="0.25">
      <c r="C654" s="17"/>
    </row>
    <row r="655" spans="3:3" ht="15.75" customHeight="1" x14ac:dyDescent="0.25">
      <c r="C655" s="17"/>
    </row>
    <row r="656" spans="3:3" ht="15.75" customHeight="1" x14ac:dyDescent="0.25">
      <c r="C656" s="17"/>
    </row>
    <row r="657" spans="3:3" ht="15.75" customHeight="1" x14ac:dyDescent="0.25">
      <c r="C657" s="17"/>
    </row>
    <row r="658" spans="3:3" ht="15.75" customHeight="1" x14ac:dyDescent="0.25">
      <c r="C658" s="17"/>
    </row>
    <row r="659" spans="3:3" ht="15.75" customHeight="1" x14ac:dyDescent="0.25">
      <c r="C659" s="17"/>
    </row>
    <row r="660" spans="3:3" ht="15.75" customHeight="1" x14ac:dyDescent="0.25">
      <c r="C660" s="17"/>
    </row>
    <row r="661" spans="3:3" ht="15.75" customHeight="1" x14ac:dyDescent="0.25">
      <c r="C661" s="17"/>
    </row>
    <row r="662" spans="3:3" ht="15.75" customHeight="1" x14ac:dyDescent="0.25">
      <c r="C662" s="17"/>
    </row>
    <row r="663" spans="3:3" ht="15.75" customHeight="1" x14ac:dyDescent="0.25">
      <c r="C663" s="17"/>
    </row>
    <row r="664" spans="3:3" ht="15.75" customHeight="1" x14ac:dyDescent="0.25">
      <c r="C664" s="17"/>
    </row>
    <row r="665" spans="3:3" ht="15.75" customHeight="1" x14ac:dyDescent="0.25">
      <c r="C665" s="17"/>
    </row>
    <row r="666" spans="3:3" ht="15.75" customHeight="1" x14ac:dyDescent="0.25">
      <c r="C666" s="17"/>
    </row>
    <row r="667" spans="3:3" ht="15.75" customHeight="1" x14ac:dyDescent="0.25">
      <c r="C667" s="17"/>
    </row>
    <row r="668" spans="3:3" ht="15.75" customHeight="1" x14ac:dyDescent="0.25">
      <c r="C668" s="17"/>
    </row>
    <row r="669" spans="3:3" ht="15.75" customHeight="1" x14ac:dyDescent="0.25">
      <c r="C669" s="17"/>
    </row>
    <row r="670" spans="3:3" ht="15.75" customHeight="1" x14ac:dyDescent="0.25">
      <c r="C670" s="17"/>
    </row>
    <row r="671" spans="3:3" ht="15.75" customHeight="1" x14ac:dyDescent="0.25">
      <c r="C671" s="17"/>
    </row>
    <row r="672" spans="3:3" ht="15.75" customHeight="1" x14ac:dyDescent="0.25">
      <c r="C672" s="17"/>
    </row>
    <row r="673" spans="3:3" ht="15.75" customHeight="1" x14ac:dyDescent="0.25">
      <c r="C673" s="17"/>
    </row>
    <row r="674" spans="3:3" ht="15.75" customHeight="1" x14ac:dyDescent="0.25">
      <c r="C674" s="17"/>
    </row>
    <row r="675" spans="3:3" ht="15.75" customHeight="1" x14ac:dyDescent="0.25">
      <c r="C675" s="17"/>
    </row>
    <row r="676" spans="3:3" ht="15.75" customHeight="1" x14ac:dyDescent="0.25">
      <c r="C676" s="17"/>
    </row>
    <row r="677" spans="3:3" ht="15.75" customHeight="1" x14ac:dyDescent="0.25">
      <c r="C677" s="17"/>
    </row>
    <row r="678" spans="3:3" ht="15.75" customHeight="1" x14ac:dyDescent="0.25">
      <c r="C678" s="17"/>
    </row>
    <row r="679" spans="3:3" ht="15.75" customHeight="1" x14ac:dyDescent="0.25">
      <c r="C679" s="17"/>
    </row>
    <row r="680" spans="3:3" ht="15.75" customHeight="1" x14ac:dyDescent="0.25">
      <c r="C680" s="17"/>
    </row>
    <row r="681" spans="3:3" ht="15.75" customHeight="1" x14ac:dyDescent="0.25">
      <c r="C681" s="17"/>
    </row>
    <row r="682" spans="3:3" ht="15.75" customHeight="1" x14ac:dyDescent="0.25">
      <c r="C682" s="17"/>
    </row>
    <row r="683" spans="3:3" ht="15.75" customHeight="1" x14ac:dyDescent="0.25">
      <c r="C683" s="17"/>
    </row>
    <row r="684" spans="3:3" ht="15.75" customHeight="1" x14ac:dyDescent="0.25">
      <c r="C684" s="17"/>
    </row>
    <row r="685" spans="3:3" ht="15.75" customHeight="1" x14ac:dyDescent="0.25">
      <c r="C685" s="17"/>
    </row>
    <row r="686" spans="3:3" ht="15.75" customHeight="1" x14ac:dyDescent="0.25">
      <c r="C686" s="17"/>
    </row>
    <row r="687" spans="3:3" ht="15.75" customHeight="1" x14ac:dyDescent="0.25">
      <c r="C687" s="17"/>
    </row>
    <row r="688" spans="3:3" ht="15.75" customHeight="1" x14ac:dyDescent="0.25">
      <c r="C688" s="17"/>
    </row>
    <row r="689" spans="3:3" ht="15.75" customHeight="1" x14ac:dyDescent="0.25">
      <c r="C689" s="17"/>
    </row>
    <row r="690" spans="3:3" ht="15.75" customHeight="1" x14ac:dyDescent="0.25">
      <c r="C690" s="17"/>
    </row>
    <row r="691" spans="3:3" ht="15.75" customHeight="1" x14ac:dyDescent="0.25">
      <c r="C691" s="17"/>
    </row>
    <row r="692" spans="3:3" ht="15.75" customHeight="1" x14ac:dyDescent="0.25">
      <c r="C692" s="17"/>
    </row>
    <row r="693" spans="3:3" ht="15.75" customHeight="1" x14ac:dyDescent="0.25">
      <c r="C693" s="17"/>
    </row>
    <row r="694" spans="3:3" ht="15.75" customHeight="1" x14ac:dyDescent="0.25">
      <c r="C694" s="17"/>
    </row>
    <row r="695" spans="3:3" ht="15.75" customHeight="1" x14ac:dyDescent="0.25">
      <c r="C695" s="17"/>
    </row>
    <row r="696" spans="3:3" ht="15.75" customHeight="1" x14ac:dyDescent="0.25">
      <c r="C696" s="17"/>
    </row>
    <row r="697" spans="3:3" ht="15.75" customHeight="1" x14ac:dyDescent="0.25">
      <c r="C697" s="17"/>
    </row>
    <row r="698" spans="3:3" ht="15.75" customHeight="1" x14ac:dyDescent="0.25">
      <c r="C698" s="17"/>
    </row>
    <row r="699" spans="3:3" ht="15.75" customHeight="1" x14ac:dyDescent="0.25">
      <c r="C699" s="17"/>
    </row>
    <row r="700" spans="3:3" ht="15.75" customHeight="1" x14ac:dyDescent="0.25">
      <c r="C700" s="17"/>
    </row>
    <row r="701" spans="3:3" ht="15.75" customHeight="1" x14ac:dyDescent="0.25">
      <c r="C701" s="17"/>
    </row>
    <row r="702" spans="3:3" ht="15.75" customHeight="1" x14ac:dyDescent="0.25">
      <c r="C702" s="17"/>
    </row>
    <row r="703" spans="3:3" ht="15.75" customHeight="1" x14ac:dyDescent="0.25">
      <c r="C703" s="17"/>
    </row>
    <row r="704" spans="3:3" ht="15.75" customHeight="1" x14ac:dyDescent="0.25">
      <c r="C704" s="17"/>
    </row>
    <row r="705" spans="3:3" ht="15.75" customHeight="1" x14ac:dyDescent="0.25">
      <c r="C705" s="17"/>
    </row>
    <row r="706" spans="3:3" ht="15.75" customHeight="1" x14ac:dyDescent="0.25">
      <c r="C706" s="17"/>
    </row>
    <row r="707" spans="3:3" ht="15.75" customHeight="1" x14ac:dyDescent="0.25">
      <c r="C707" s="17"/>
    </row>
    <row r="708" spans="3:3" ht="15.75" customHeight="1" x14ac:dyDescent="0.25">
      <c r="C708" s="17"/>
    </row>
    <row r="709" spans="3:3" ht="15.75" customHeight="1" x14ac:dyDescent="0.25">
      <c r="C709" s="17"/>
    </row>
    <row r="710" spans="3:3" ht="15.75" customHeight="1" x14ac:dyDescent="0.25">
      <c r="C710" s="17"/>
    </row>
    <row r="711" spans="3:3" ht="15.75" customHeight="1" x14ac:dyDescent="0.25">
      <c r="C711" s="17"/>
    </row>
    <row r="712" spans="3:3" ht="15.75" customHeight="1" x14ac:dyDescent="0.25">
      <c r="C712" s="17"/>
    </row>
    <row r="713" spans="3:3" ht="15.75" customHeight="1" x14ac:dyDescent="0.25">
      <c r="C713" s="17"/>
    </row>
    <row r="714" spans="3:3" ht="15.75" customHeight="1" x14ac:dyDescent="0.25">
      <c r="C714" s="17"/>
    </row>
    <row r="715" spans="3:3" ht="15.75" customHeight="1" x14ac:dyDescent="0.25">
      <c r="C715" s="17"/>
    </row>
    <row r="716" spans="3:3" ht="15.75" customHeight="1" x14ac:dyDescent="0.25">
      <c r="C716" s="17"/>
    </row>
    <row r="717" spans="3:3" ht="15.75" customHeight="1" x14ac:dyDescent="0.25">
      <c r="C717" s="17"/>
    </row>
    <row r="718" spans="3:3" ht="15.75" customHeight="1" x14ac:dyDescent="0.25">
      <c r="C718" s="17"/>
    </row>
    <row r="719" spans="3:3" ht="15.75" customHeight="1" x14ac:dyDescent="0.25">
      <c r="C719" s="17"/>
    </row>
    <row r="720" spans="3:3" ht="15.75" customHeight="1" x14ac:dyDescent="0.25">
      <c r="C720" s="17"/>
    </row>
    <row r="721" spans="3:3" ht="15.75" customHeight="1" x14ac:dyDescent="0.25">
      <c r="C721" s="17"/>
    </row>
    <row r="722" spans="3:3" ht="15.75" customHeight="1" x14ac:dyDescent="0.25">
      <c r="C722" s="17"/>
    </row>
    <row r="723" spans="3:3" ht="15.75" customHeight="1" x14ac:dyDescent="0.25">
      <c r="C723" s="17"/>
    </row>
    <row r="724" spans="3:3" ht="15.75" customHeight="1" x14ac:dyDescent="0.25">
      <c r="C724" s="17"/>
    </row>
    <row r="725" spans="3:3" ht="15.75" customHeight="1" x14ac:dyDescent="0.25">
      <c r="C725" s="17"/>
    </row>
    <row r="726" spans="3:3" ht="15.75" customHeight="1" x14ac:dyDescent="0.25">
      <c r="C726" s="17"/>
    </row>
    <row r="727" spans="3:3" ht="15.75" customHeight="1" x14ac:dyDescent="0.25">
      <c r="C727" s="17"/>
    </row>
    <row r="728" spans="3:3" ht="15.75" customHeight="1" x14ac:dyDescent="0.25">
      <c r="C728" s="17"/>
    </row>
    <row r="729" spans="3:3" ht="15.75" customHeight="1" x14ac:dyDescent="0.25">
      <c r="C729" s="17"/>
    </row>
    <row r="730" spans="3:3" ht="15.75" customHeight="1" x14ac:dyDescent="0.25">
      <c r="C730" s="17"/>
    </row>
    <row r="731" spans="3:3" ht="15.75" customHeight="1" x14ac:dyDescent="0.25">
      <c r="C731" s="17"/>
    </row>
    <row r="732" spans="3:3" ht="15.75" customHeight="1" x14ac:dyDescent="0.25">
      <c r="C732" s="17"/>
    </row>
    <row r="733" spans="3:3" ht="15.75" customHeight="1" x14ac:dyDescent="0.25">
      <c r="C733" s="17"/>
    </row>
    <row r="734" spans="3:3" ht="15.75" customHeight="1" x14ac:dyDescent="0.25">
      <c r="C734" s="17"/>
    </row>
    <row r="735" spans="3:3" ht="15.75" customHeight="1" x14ac:dyDescent="0.25">
      <c r="C735" s="17"/>
    </row>
    <row r="736" spans="3:3" ht="15.75" customHeight="1" x14ac:dyDescent="0.25">
      <c r="C736" s="17"/>
    </row>
    <row r="737" spans="3:3" ht="15.75" customHeight="1" x14ac:dyDescent="0.25">
      <c r="C737" s="17"/>
    </row>
    <row r="738" spans="3:3" ht="15.75" customHeight="1" x14ac:dyDescent="0.25">
      <c r="C738" s="17"/>
    </row>
    <row r="739" spans="3:3" ht="15.75" customHeight="1" x14ac:dyDescent="0.25">
      <c r="C739" s="17"/>
    </row>
    <row r="740" spans="3:3" ht="15.75" customHeight="1" x14ac:dyDescent="0.25">
      <c r="C740" s="17"/>
    </row>
    <row r="741" spans="3:3" ht="15.75" customHeight="1" x14ac:dyDescent="0.25">
      <c r="C741" s="17"/>
    </row>
    <row r="742" spans="3:3" ht="15.75" customHeight="1" x14ac:dyDescent="0.25">
      <c r="C742" s="17"/>
    </row>
    <row r="743" spans="3:3" ht="15.75" customHeight="1" x14ac:dyDescent="0.25">
      <c r="C743" s="17"/>
    </row>
    <row r="744" spans="3:3" ht="15.75" customHeight="1" x14ac:dyDescent="0.25">
      <c r="C744" s="17"/>
    </row>
    <row r="745" spans="3:3" ht="15.75" customHeight="1" x14ac:dyDescent="0.25">
      <c r="C745" s="17"/>
    </row>
    <row r="746" spans="3:3" ht="15.75" customHeight="1" x14ac:dyDescent="0.25">
      <c r="C746" s="17"/>
    </row>
    <row r="747" spans="3:3" ht="15.75" customHeight="1" x14ac:dyDescent="0.25">
      <c r="C747" s="17"/>
    </row>
    <row r="748" spans="3:3" ht="15.75" customHeight="1" x14ac:dyDescent="0.25">
      <c r="C748" s="17"/>
    </row>
    <row r="749" spans="3:3" ht="15.75" customHeight="1" x14ac:dyDescent="0.25">
      <c r="C749" s="17"/>
    </row>
    <row r="750" spans="3:3" ht="15.75" customHeight="1" x14ac:dyDescent="0.25">
      <c r="C750" s="17"/>
    </row>
    <row r="751" spans="3:3" ht="15.75" customHeight="1" x14ac:dyDescent="0.25">
      <c r="C751" s="17"/>
    </row>
    <row r="752" spans="3:3" ht="15.75" customHeight="1" x14ac:dyDescent="0.25">
      <c r="C752" s="17"/>
    </row>
    <row r="753" spans="3:3" ht="15.75" customHeight="1" x14ac:dyDescent="0.25">
      <c r="C753" s="17"/>
    </row>
    <row r="754" spans="3:3" ht="15.75" customHeight="1" x14ac:dyDescent="0.25">
      <c r="C754" s="17"/>
    </row>
    <row r="755" spans="3:3" ht="15.75" customHeight="1" x14ac:dyDescent="0.25">
      <c r="C755" s="17"/>
    </row>
    <row r="756" spans="3:3" ht="15.75" customHeight="1" x14ac:dyDescent="0.25">
      <c r="C756" s="17"/>
    </row>
    <row r="757" spans="3:3" ht="15.75" customHeight="1" x14ac:dyDescent="0.25">
      <c r="C757" s="17"/>
    </row>
    <row r="758" spans="3:3" ht="15.75" customHeight="1" x14ac:dyDescent="0.25">
      <c r="C758" s="17"/>
    </row>
    <row r="759" spans="3:3" ht="15.75" customHeight="1" x14ac:dyDescent="0.25">
      <c r="C759" s="17"/>
    </row>
    <row r="760" spans="3:3" ht="15.75" customHeight="1" x14ac:dyDescent="0.25">
      <c r="C760" s="17"/>
    </row>
    <row r="761" spans="3:3" ht="15.75" customHeight="1" x14ac:dyDescent="0.25">
      <c r="C761" s="17"/>
    </row>
    <row r="762" spans="3:3" ht="15.75" customHeight="1" x14ac:dyDescent="0.25">
      <c r="C762" s="17"/>
    </row>
    <row r="763" spans="3:3" ht="15.75" customHeight="1" x14ac:dyDescent="0.25">
      <c r="C763" s="17"/>
    </row>
    <row r="764" spans="3:3" ht="15.75" customHeight="1" x14ac:dyDescent="0.25">
      <c r="C764" s="17"/>
    </row>
    <row r="765" spans="3:3" ht="15.75" customHeight="1" x14ac:dyDescent="0.25">
      <c r="C765" s="17"/>
    </row>
    <row r="766" spans="3:3" ht="15.75" customHeight="1" x14ac:dyDescent="0.25">
      <c r="C766" s="17"/>
    </row>
    <row r="767" spans="3:3" ht="15.75" customHeight="1" x14ac:dyDescent="0.25">
      <c r="C767" s="17"/>
    </row>
    <row r="768" spans="3:3" ht="15.75" customHeight="1" x14ac:dyDescent="0.25">
      <c r="C768" s="17"/>
    </row>
    <row r="769" spans="3:3" ht="15.75" customHeight="1" x14ac:dyDescent="0.25">
      <c r="C769" s="17"/>
    </row>
    <row r="770" spans="3:3" ht="15.75" customHeight="1" x14ac:dyDescent="0.25">
      <c r="C770" s="17"/>
    </row>
    <row r="771" spans="3:3" ht="15.75" customHeight="1" x14ac:dyDescent="0.25">
      <c r="C771" s="17"/>
    </row>
    <row r="772" spans="3:3" ht="15.75" customHeight="1" x14ac:dyDescent="0.25">
      <c r="C772" s="17"/>
    </row>
    <row r="773" spans="3:3" ht="15.75" customHeight="1" x14ac:dyDescent="0.25">
      <c r="C773" s="17"/>
    </row>
    <row r="774" spans="3:3" ht="15.75" customHeight="1" x14ac:dyDescent="0.25">
      <c r="C774" s="17"/>
    </row>
    <row r="775" spans="3:3" ht="15.75" customHeight="1" x14ac:dyDescent="0.25">
      <c r="C775" s="17"/>
    </row>
    <row r="776" spans="3:3" ht="15.75" customHeight="1" x14ac:dyDescent="0.25">
      <c r="C776" s="17"/>
    </row>
    <row r="777" spans="3:3" ht="15.75" customHeight="1" x14ac:dyDescent="0.25">
      <c r="C777" s="17"/>
    </row>
    <row r="778" spans="3:3" ht="15.75" customHeight="1" x14ac:dyDescent="0.25">
      <c r="C778" s="17"/>
    </row>
    <row r="779" spans="3:3" ht="15.75" customHeight="1" x14ac:dyDescent="0.25">
      <c r="C779" s="17"/>
    </row>
    <row r="780" spans="3:3" ht="15.75" customHeight="1" x14ac:dyDescent="0.25">
      <c r="C780" s="17"/>
    </row>
    <row r="781" spans="3:3" ht="15.75" customHeight="1" x14ac:dyDescent="0.25">
      <c r="C781" s="17"/>
    </row>
    <row r="782" spans="3:3" ht="15.75" customHeight="1" x14ac:dyDescent="0.25">
      <c r="C782" s="17"/>
    </row>
    <row r="783" spans="3:3" ht="15.75" customHeight="1" x14ac:dyDescent="0.25">
      <c r="C783" s="17"/>
    </row>
    <row r="784" spans="3:3" ht="15.75" customHeight="1" x14ac:dyDescent="0.25">
      <c r="C784" s="17"/>
    </row>
    <row r="785" spans="3:3" ht="15.75" customHeight="1" x14ac:dyDescent="0.25">
      <c r="C785" s="17"/>
    </row>
    <row r="786" spans="3:3" ht="15.75" customHeight="1" x14ac:dyDescent="0.25">
      <c r="C786" s="17"/>
    </row>
    <row r="787" spans="3:3" ht="15.75" customHeight="1" x14ac:dyDescent="0.25">
      <c r="C787" s="17"/>
    </row>
    <row r="788" spans="3:3" ht="15.75" customHeight="1" x14ac:dyDescent="0.25">
      <c r="C788" s="17"/>
    </row>
    <row r="789" spans="3:3" ht="15.75" customHeight="1" x14ac:dyDescent="0.25">
      <c r="C789" s="17"/>
    </row>
    <row r="790" spans="3:3" ht="15.75" customHeight="1" x14ac:dyDescent="0.25">
      <c r="C790" s="17"/>
    </row>
    <row r="791" spans="3:3" ht="15.75" customHeight="1" x14ac:dyDescent="0.25">
      <c r="C791" s="17"/>
    </row>
    <row r="792" spans="3:3" ht="15.75" customHeight="1" x14ac:dyDescent="0.25">
      <c r="C792" s="17"/>
    </row>
    <row r="793" spans="3:3" ht="15.75" customHeight="1" x14ac:dyDescent="0.25">
      <c r="C793" s="17"/>
    </row>
    <row r="794" spans="3:3" ht="15.75" customHeight="1" x14ac:dyDescent="0.25">
      <c r="C794" s="17"/>
    </row>
    <row r="795" spans="3:3" ht="15.75" customHeight="1" x14ac:dyDescent="0.25">
      <c r="C795" s="17"/>
    </row>
    <row r="796" spans="3:3" ht="15.75" customHeight="1" x14ac:dyDescent="0.25">
      <c r="C796" s="17"/>
    </row>
    <row r="797" spans="3:3" ht="15.75" customHeight="1" x14ac:dyDescent="0.25">
      <c r="C797" s="17"/>
    </row>
    <row r="798" spans="3:3" ht="15.75" customHeight="1" x14ac:dyDescent="0.25">
      <c r="C798" s="17"/>
    </row>
    <row r="799" spans="3:3" ht="15.75" customHeight="1" x14ac:dyDescent="0.25">
      <c r="C799" s="17"/>
    </row>
    <row r="800" spans="3:3" ht="15.75" customHeight="1" x14ac:dyDescent="0.25">
      <c r="C800" s="17"/>
    </row>
    <row r="801" spans="3:3" ht="15.75" customHeight="1" x14ac:dyDescent="0.25">
      <c r="C801" s="17"/>
    </row>
    <row r="802" spans="3:3" ht="15.75" customHeight="1" x14ac:dyDescent="0.25">
      <c r="C802" s="17"/>
    </row>
    <row r="803" spans="3:3" ht="15.75" customHeight="1" x14ac:dyDescent="0.25">
      <c r="C803" s="17"/>
    </row>
    <row r="804" spans="3:3" ht="15.75" customHeight="1" x14ac:dyDescent="0.25">
      <c r="C804" s="17"/>
    </row>
    <row r="805" spans="3:3" ht="15.75" customHeight="1" x14ac:dyDescent="0.25">
      <c r="C805" s="17"/>
    </row>
    <row r="806" spans="3:3" ht="15.75" customHeight="1" x14ac:dyDescent="0.25">
      <c r="C806" s="17"/>
    </row>
    <row r="807" spans="3:3" ht="15.75" customHeight="1" x14ac:dyDescent="0.25">
      <c r="C807" s="17"/>
    </row>
    <row r="808" spans="3:3" ht="15.75" customHeight="1" x14ac:dyDescent="0.25">
      <c r="C808" s="17"/>
    </row>
    <row r="809" spans="3:3" ht="15.75" customHeight="1" x14ac:dyDescent="0.25">
      <c r="C809" s="17"/>
    </row>
    <row r="810" spans="3:3" ht="15.75" customHeight="1" x14ac:dyDescent="0.25">
      <c r="C810" s="17"/>
    </row>
    <row r="811" spans="3:3" ht="15.75" customHeight="1" x14ac:dyDescent="0.25">
      <c r="C811" s="17"/>
    </row>
    <row r="812" spans="3:3" ht="15.75" customHeight="1" x14ac:dyDescent="0.25">
      <c r="C812" s="17"/>
    </row>
    <row r="813" spans="3:3" ht="15.75" customHeight="1" x14ac:dyDescent="0.25">
      <c r="C813" s="17"/>
    </row>
    <row r="814" spans="3:3" ht="15.75" customHeight="1" x14ac:dyDescent="0.25">
      <c r="C814" s="17"/>
    </row>
    <row r="815" spans="3:3" ht="15.75" customHeight="1" x14ac:dyDescent="0.25">
      <c r="C815" s="17"/>
    </row>
    <row r="816" spans="3:3" ht="15.75" customHeight="1" x14ac:dyDescent="0.25">
      <c r="C816" s="17"/>
    </row>
    <row r="817" spans="3:3" ht="15.75" customHeight="1" x14ac:dyDescent="0.25">
      <c r="C817" s="17"/>
    </row>
    <row r="818" spans="3:3" ht="15.75" customHeight="1" x14ac:dyDescent="0.25">
      <c r="C818" s="17"/>
    </row>
    <row r="819" spans="3:3" ht="15.75" customHeight="1" x14ac:dyDescent="0.25">
      <c r="C819" s="17"/>
    </row>
    <row r="820" spans="3:3" ht="15.75" customHeight="1" x14ac:dyDescent="0.25">
      <c r="C820" s="17"/>
    </row>
    <row r="821" spans="3:3" ht="15.75" customHeight="1" x14ac:dyDescent="0.25">
      <c r="C821" s="17"/>
    </row>
    <row r="822" spans="3:3" ht="15.75" customHeight="1" x14ac:dyDescent="0.25">
      <c r="C822" s="17"/>
    </row>
    <row r="823" spans="3:3" ht="15.75" customHeight="1" x14ac:dyDescent="0.25">
      <c r="C823" s="17"/>
    </row>
    <row r="824" spans="3:3" ht="15.75" customHeight="1" x14ac:dyDescent="0.25">
      <c r="C824" s="17"/>
    </row>
    <row r="825" spans="3:3" ht="15.75" customHeight="1" x14ac:dyDescent="0.25">
      <c r="C825" s="17"/>
    </row>
    <row r="826" spans="3:3" ht="15.75" customHeight="1" x14ac:dyDescent="0.25">
      <c r="C826" s="17"/>
    </row>
    <row r="827" spans="3:3" ht="15.75" customHeight="1" x14ac:dyDescent="0.25">
      <c r="C827" s="17"/>
    </row>
    <row r="828" spans="3:3" ht="15.75" customHeight="1" x14ac:dyDescent="0.25">
      <c r="C828" s="17"/>
    </row>
    <row r="829" spans="3:3" ht="15.75" customHeight="1" x14ac:dyDescent="0.25">
      <c r="C829" s="17"/>
    </row>
    <row r="830" spans="3:3" ht="15.75" customHeight="1" x14ac:dyDescent="0.25">
      <c r="C830" s="17"/>
    </row>
    <row r="831" spans="3:3" ht="15.75" customHeight="1" x14ac:dyDescent="0.25">
      <c r="C831" s="17"/>
    </row>
    <row r="832" spans="3:3" ht="15.75" customHeight="1" x14ac:dyDescent="0.25">
      <c r="C832" s="17"/>
    </row>
    <row r="833" spans="3:3" ht="15.75" customHeight="1" x14ac:dyDescent="0.25">
      <c r="C833" s="17"/>
    </row>
    <row r="834" spans="3:3" ht="15.75" customHeight="1" x14ac:dyDescent="0.25">
      <c r="C834" s="17"/>
    </row>
    <row r="835" spans="3:3" ht="15.75" customHeight="1" x14ac:dyDescent="0.25">
      <c r="C835" s="17"/>
    </row>
    <row r="836" spans="3:3" ht="15.75" customHeight="1" x14ac:dyDescent="0.25">
      <c r="C836" s="17"/>
    </row>
    <row r="837" spans="3:3" ht="15.75" customHeight="1" x14ac:dyDescent="0.25">
      <c r="C837" s="17"/>
    </row>
    <row r="838" spans="3:3" ht="15.75" customHeight="1" x14ac:dyDescent="0.25">
      <c r="C838" s="17"/>
    </row>
    <row r="839" spans="3:3" ht="15.75" customHeight="1" x14ac:dyDescent="0.25">
      <c r="C839" s="17"/>
    </row>
    <row r="840" spans="3:3" ht="15.75" customHeight="1" x14ac:dyDescent="0.25">
      <c r="C840" s="17"/>
    </row>
    <row r="841" spans="3:3" ht="15.75" customHeight="1" x14ac:dyDescent="0.25">
      <c r="C841" s="17"/>
    </row>
    <row r="842" spans="3:3" ht="15.75" customHeight="1" x14ac:dyDescent="0.25">
      <c r="C842" s="17"/>
    </row>
    <row r="843" spans="3:3" ht="15.75" customHeight="1" x14ac:dyDescent="0.25">
      <c r="C843" s="17"/>
    </row>
    <row r="844" spans="3:3" ht="15.75" customHeight="1" x14ac:dyDescent="0.25">
      <c r="C844" s="17"/>
    </row>
    <row r="845" spans="3:3" ht="15.75" customHeight="1" x14ac:dyDescent="0.25">
      <c r="C845" s="17"/>
    </row>
    <row r="846" spans="3:3" ht="15.75" customHeight="1" x14ac:dyDescent="0.25">
      <c r="C846" s="17"/>
    </row>
    <row r="847" spans="3:3" ht="15.75" customHeight="1" x14ac:dyDescent="0.25">
      <c r="C847" s="17"/>
    </row>
    <row r="848" spans="3:3" ht="15.75" customHeight="1" x14ac:dyDescent="0.25">
      <c r="C848" s="17"/>
    </row>
    <row r="849" spans="3:3" ht="15.75" customHeight="1" x14ac:dyDescent="0.25">
      <c r="C849" s="17"/>
    </row>
    <row r="850" spans="3:3" ht="15.75" customHeight="1" x14ac:dyDescent="0.25">
      <c r="C850" s="17"/>
    </row>
    <row r="851" spans="3:3" ht="15.75" customHeight="1" x14ac:dyDescent="0.25">
      <c r="C851" s="17"/>
    </row>
    <row r="852" spans="3:3" ht="15.75" customHeight="1" x14ac:dyDescent="0.25">
      <c r="C852" s="17"/>
    </row>
    <row r="853" spans="3:3" ht="15.75" customHeight="1" x14ac:dyDescent="0.25">
      <c r="C853" s="17"/>
    </row>
    <row r="854" spans="3:3" ht="15.75" customHeight="1" x14ac:dyDescent="0.25">
      <c r="C854" s="17"/>
    </row>
    <row r="855" spans="3:3" ht="15.75" customHeight="1" x14ac:dyDescent="0.25">
      <c r="C855" s="17"/>
    </row>
    <row r="856" spans="3:3" ht="15.75" customHeight="1" x14ac:dyDescent="0.25">
      <c r="C856" s="17"/>
    </row>
    <row r="857" spans="3:3" ht="15.75" customHeight="1" x14ac:dyDescent="0.25">
      <c r="C857" s="17"/>
    </row>
    <row r="858" spans="3:3" ht="15.75" customHeight="1" x14ac:dyDescent="0.25">
      <c r="C858" s="17"/>
    </row>
    <row r="859" spans="3:3" ht="15.75" customHeight="1" x14ac:dyDescent="0.25">
      <c r="C859" s="17"/>
    </row>
    <row r="860" spans="3:3" ht="15.75" customHeight="1" x14ac:dyDescent="0.25">
      <c r="C860" s="17"/>
    </row>
    <row r="861" spans="3:3" ht="15.75" customHeight="1" x14ac:dyDescent="0.25">
      <c r="C861" s="17"/>
    </row>
    <row r="862" spans="3:3" ht="15.75" customHeight="1" x14ac:dyDescent="0.25">
      <c r="C862" s="17"/>
    </row>
    <row r="863" spans="3:3" ht="15.75" customHeight="1" x14ac:dyDescent="0.25">
      <c r="C863" s="17"/>
    </row>
    <row r="864" spans="3:3" ht="15.75" customHeight="1" x14ac:dyDescent="0.25">
      <c r="C864" s="17"/>
    </row>
    <row r="865" spans="3:3" ht="15.75" customHeight="1" x14ac:dyDescent="0.25">
      <c r="C865" s="17"/>
    </row>
    <row r="866" spans="3:3" ht="15.75" customHeight="1" x14ac:dyDescent="0.25">
      <c r="C866" s="17"/>
    </row>
    <row r="867" spans="3:3" ht="15.75" customHeight="1" x14ac:dyDescent="0.25">
      <c r="C867" s="17"/>
    </row>
    <row r="868" spans="3:3" ht="15.75" customHeight="1" x14ac:dyDescent="0.25">
      <c r="C868" s="17"/>
    </row>
    <row r="869" spans="3:3" ht="15.75" customHeight="1" x14ac:dyDescent="0.25">
      <c r="C869" s="17"/>
    </row>
    <row r="870" spans="3:3" ht="15.75" customHeight="1" x14ac:dyDescent="0.25">
      <c r="C870" s="17"/>
    </row>
    <row r="871" spans="3:3" ht="15.75" customHeight="1" x14ac:dyDescent="0.25">
      <c r="C871" s="17"/>
    </row>
    <row r="872" spans="3:3" ht="15.75" customHeight="1" x14ac:dyDescent="0.25">
      <c r="C872" s="17"/>
    </row>
    <row r="873" spans="3:3" ht="15.75" customHeight="1" x14ac:dyDescent="0.25">
      <c r="C873" s="17"/>
    </row>
    <row r="874" spans="3:3" ht="15.75" customHeight="1" x14ac:dyDescent="0.25">
      <c r="C874" s="17"/>
    </row>
    <row r="875" spans="3:3" ht="15.75" customHeight="1" x14ac:dyDescent="0.25">
      <c r="C875" s="17"/>
    </row>
    <row r="876" spans="3:3" ht="15.75" customHeight="1" x14ac:dyDescent="0.25">
      <c r="C876" s="17"/>
    </row>
    <row r="877" spans="3:3" ht="15.75" customHeight="1" x14ac:dyDescent="0.25">
      <c r="C877" s="17"/>
    </row>
    <row r="878" spans="3:3" ht="15.75" customHeight="1" x14ac:dyDescent="0.25">
      <c r="C878" s="17"/>
    </row>
    <row r="879" spans="3:3" ht="15.75" customHeight="1" x14ac:dyDescent="0.25">
      <c r="C879" s="17"/>
    </row>
    <row r="880" spans="3:3" ht="15.75" customHeight="1" x14ac:dyDescent="0.25">
      <c r="C880" s="17"/>
    </row>
    <row r="881" spans="3:3" ht="15.75" customHeight="1" x14ac:dyDescent="0.25">
      <c r="C881" s="17"/>
    </row>
    <row r="882" spans="3:3" ht="15.75" customHeight="1" x14ac:dyDescent="0.25">
      <c r="C882" s="17"/>
    </row>
    <row r="883" spans="3:3" ht="15.75" customHeight="1" x14ac:dyDescent="0.25">
      <c r="C883" s="17"/>
    </row>
    <row r="884" spans="3:3" ht="15.75" customHeight="1" x14ac:dyDescent="0.25">
      <c r="C884" s="17"/>
    </row>
    <row r="885" spans="3:3" ht="15.75" customHeight="1" x14ac:dyDescent="0.25">
      <c r="C885" s="17"/>
    </row>
    <row r="886" spans="3:3" ht="15.75" customHeight="1" x14ac:dyDescent="0.25">
      <c r="C886" s="17"/>
    </row>
    <row r="887" spans="3:3" ht="15.75" customHeight="1" x14ac:dyDescent="0.25">
      <c r="C887" s="17"/>
    </row>
    <row r="888" spans="3:3" ht="15.75" customHeight="1" x14ac:dyDescent="0.25">
      <c r="C888" s="17"/>
    </row>
    <row r="889" spans="3:3" ht="15.75" customHeight="1" x14ac:dyDescent="0.25">
      <c r="C889" s="17"/>
    </row>
    <row r="890" spans="3:3" ht="15.75" customHeight="1" x14ac:dyDescent="0.25">
      <c r="C890" s="17"/>
    </row>
    <row r="891" spans="3:3" ht="15.75" customHeight="1" x14ac:dyDescent="0.25">
      <c r="C891" s="17"/>
    </row>
    <row r="892" spans="3:3" ht="15.75" customHeight="1" x14ac:dyDescent="0.25">
      <c r="C892" s="17"/>
    </row>
    <row r="893" spans="3:3" ht="15.75" customHeight="1" x14ac:dyDescent="0.25">
      <c r="C893" s="17"/>
    </row>
    <row r="894" spans="3:3" ht="15.75" customHeight="1" x14ac:dyDescent="0.25">
      <c r="C894" s="17"/>
    </row>
    <row r="895" spans="3:3" ht="15.75" customHeight="1" x14ac:dyDescent="0.25">
      <c r="C895" s="17"/>
    </row>
    <row r="896" spans="3:3" ht="15.75" customHeight="1" x14ac:dyDescent="0.25">
      <c r="C896" s="17"/>
    </row>
    <row r="897" spans="3:3" ht="15.75" customHeight="1" x14ac:dyDescent="0.25">
      <c r="C897" s="17"/>
    </row>
    <row r="898" spans="3:3" ht="15.75" customHeight="1" x14ac:dyDescent="0.25">
      <c r="C898" s="17"/>
    </row>
    <row r="899" spans="3:3" ht="15.75" customHeight="1" x14ac:dyDescent="0.25">
      <c r="C899" s="17"/>
    </row>
    <row r="900" spans="3:3" ht="15.75" customHeight="1" x14ac:dyDescent="0.25">
      <c r="C900" s="17"/>
    </row>
    <row r="901" spans="3:3" ht="15.75" customHeight="1" x14ac:dyDescent="0.25">
      <c r="C901" s="17"/>
    </row>
    <row r="902" spans="3:3" ht="15.75" customHeight="1" x14ac:dyDescent="0.25">
      <c r="C902" s="17"/>
    </row>
    <row r="903" spans="3:3" ht="15.75" customHeight="1" x14ac:dyDescent="0.25">
      <c r="C903" s="17"/>
    </row>
    <row r="904" spans="3:3" ht="15.75" customHeight="1" x14ac:dyDescent="0.25">
      <c r="C904" s="17"/>
    </row>
    <row r="905" spans="3:3" ht="15.75" customHeight="1" x14ac:dyDescent="0.25">
      <c r="C905" s="17"/>
    </row>
    <row r="906" spans="3:3" ht="15.75" customHeight="1" x14ac:dyDescent="0.25">
      <c r="C906" s="17"/>
    </row>
    <row r="907" spans="3:3" ht="15.75" customHeight="1" x14ac:dyDescent="0.25">
      <c r="C907" s="17"/>
    </row>
    <row r="908" spans="3:3" ht="15.75" customHeight="1" x14ac:dyDescent="0.25">
      <c r="C908" s="17"/>
    </row>
    <row r="909" spans="3:3" ht="15.75" customHeight="1" x14ac:dyDescent="0.25">
      <c r="C909" s="17"/>
    </row>
    <row r="910" spans="3:3" ht="15.75" customHeight="1" x14ac:dyDescent="0.25">
      <c r="C910" s="17"/>
    </row>
    <row r="911" spans="3:3" ht="15.75" customHeight="1" x14ac:dyDescent="0.25">
      <c r="C911" s="17"/>
    </row>
    <row r="912" spans="3:3" ht="15.75" customHeight="1" x14ac:dyDescent="0.25">
      <c r="C912" s="17"/>
    </row>
    <row r="913" spans="3:3" ht="15.75" customHeight="1" x14ac:dyDescent="0.25">
      <c r="C913" s="17"/>
    </row>
    <row r="914" spans="3:3" ht="15.75" customHeight="1" x14ac:dyDescent="0.25">
      <c r="C914" s="17"/>
    </row>
    <row r="915" spans="3:3" ht="15.75" customHeight="1" x14ac:dyDescent="0.25">
      <c r="C915" s="17"/>
    </row>
    <row r="916" spans="3:3" ht="15.75" customHeight="1" x14ac:dyDescent="0.25">
      <c r="C916" s="17"/>
    </row>
    <row r="917" spans="3:3" ht="15.75" customHeight="1" x14ac:dyDescent="0.25">
      <c r="C917" s="17"/>
    </row>
    <row r="918" spans="3:3" ht="15.75" customHeight="1" x14ac:dyDescent="0.25">
      <c r="C918" s="17"/>
    </row>
    <row r="919" spans="3:3" ht="15.75" customHeight="1" x14ac:dyDescent="0.25">
      <c r="C919" s="17"/>
    </row>
    <row r="920" spans="3:3" ht="15.75" customHeight="1" x14ac:dyDescent="0.25">
      <c r="C920" s="17"/>
    </row>
    <row r="921" spans="3:3" ht="15.75" customHeight="1" x14ac:dyDescent="0.25">
      <c r="C921" s="17"/>
    </row>
    <row r="922" spans="3:3" ht="15.75" customHeight="1" x14ac:dyDescent="0.25">
      <c r="C922" s="17"/>
    </row>
    <row r="923" spans="3:3" ht="15.75" customHeight="1" x14ac:dyDescent="0.25">
      <c r="C923" s="17"/>
    </row>
    <row r="924" spans="3:3" ht="15.75" customHeight="1" x14ac:dyDescent="0.25">
      <c r="C924" s="17"/>
    </row>
    <row r="925" spans="3:3" ht="15.75" customHeight="1" x14ac:dyDescent="0.25">
      <c r="C925" s="17"/>
    </row>
    <row r="926" spans="3:3" ht="15.75" customHeight="1" x14ac:dyDescent="0.25">
      <c r="C926" s="17"/>
    </row>
    <row r="927" spans="3:3" ht="15.75" customHeight="1" x14ac:dyDescent="0.25">
      <c r="C927" s="17"/>
    </row>
    <row r="928" spans="3:3" ht="15.75" customHeight="1" x14ac:dyDescent="0.25">
      <c r="C928" s="17"/>
    </row>
    <row r="929" spans="3:3" ht="15.75" customHeight="1" x14ac:dyDescent="0.25">
      <c r="C929" s="17"/>
    </row>
    <row r="930" spans="3:3" ht="15.75" customHeight="1" x14ac:dyDescent="0.25">
      <c r="C930" s="17"/>
    </row>
    <row r="931" spans="3:3" ht="15.75" customHeight="1" x14ac:dyDescent="0.25">
      <c r="C931" s="17"/>
    </row>
    <row r="932" spans="3:3" ht="15.75" customHeight="1" x14ac:dyDescent="0.25">
      <c r="C932" s="17"/>
    </row>
    <row r="933" spans="3:3" ht="15.75" customHeight="1" x14ac:dyDescent="0.25">
      <c r="C933" s="17"/>
    </row>
    <row r="934" spans="3:3" ht="15.75" customHeight="1" x14ac:dyDescent="0.25">
      <c r="C934" s="17"/>
    </row>
    <row r="935" spans="3:3" ht="15.75" customHeight="1" x14ac:dyDescent="0.25">
      <c r="C935" s="17"/>
    </row>
    <row r="936" spans="3:3" ht="15.75" customHeight="1" x14ac:dyDescent="0.25">
      <c r="C936" s="17"/>
    </row>
    <row r="937" spans="3:3" ht="15.75" customHeight="1" x14ac:dyDescent="0.25">
      <c r="C937" s="17"/>
    </row>
    <row r="938" spans="3:3" ht="15.75" customHeight="1" x14ac:dyDescent="0.25">
      <c r="C938" s="17"/>
    </row>
    <row r="939" spans="3:3" ht="15.75" customHeight="1" x14ac:dyDescent="0.25">
      <c r="C939" s="17"/>
    </row>
    <row r="940" spans="3:3" ht="15.75" customHeight="1" x14ac:dyDescent="0.25">
      <c r="C940" s="17"/>
    </row>
    <row r="941" spans="3:3" ht="15.75" customHeight="1" x14ac:dyDescent="0.25">
      <c r="C941" s="17"/>
    </row>
    <row r="942" spans="3:3" ht="15.75" customHeight="1" x14ac:dyDescent="0.25">
      <c r="C942" s="17"/>
    </row>
    <row r="943" spans="3:3" ht="15.75" customHeight="1" x14ac:dyDescent="0.25">
      <c r="C943" s="17"/>
    </row>
    <row r="944" spans="3:3" ht="15.75" customHeight="1" x14ac:dyDescent="0.25">
      <c r="C944" s="17"/>
    </row>
    <row r="945" spans="3:3" ht="15.75" customHeight="1" x14ac:dyDescent="0.25">
      <c r="C945" s="17"/>
    </row>
    <row r="946" spans="3:3" ht="15.75" customHeight="1" x14ac:dyDescent="0.25">
      <c r="C946" s="17"/>
    </row>
    <row r="947" spans="3:3" ht="15.75" customHeight="1" x14ac:dyDescent="0.25">
      <c r="C947" s="17"/>
    </row>
    <row r="948" spans="3:3" ht="15.75" customHeight="1" x14ac:dyDescent="0.25">
      <c r="C948" s="17"/>
    </row>
    <row r="949" spans="3:3" ht="15.75" customHeight="1" x14ac:dyDescent="0.25">
      <c r="C949" s="17"/>
    </row>
    <row r="950" spans="3:3" ht="15.75" customHeight="1" x14ac:dyDescent="0.25">
      <c r="C950" s="17"/>
    </row>
    <row r="951" spans="3:3" ht="15.75" customHeight="1" x14ac:dyDescent="0.25">
      <c r="C951" s="17"/>
    </row>
    <row r="952" spans="3:3" ht="15.75" customHeight="1" x14ac:dyDescent="0.25">
      <c r="C952" s="17"/>
    </row>
    <row r="953" spans="3:3" ht="15.75" customHeight="1" x14ac:dyDescent="0.25">
      <c r="C953" s="17"/>
    </row>
    <row r="954" spans="3:3" ht="15.75" customHeight="1" x14ac:dyDescent="0.25">
      <c r="C954" s="17"/>
    </row>
    <row r="955" spans="3:3" ht="15.75" customHeight="1" x14ac:dyDescent="0.25">
      <c r="C955" s="17"/>
    </row>
    <row r="956" spans="3:3" ht="15.75" customHeight="1" x14ac:dyDescent="0.25">
      <c r="C956" s="17"/>
    </row>
    <row r="957" spans="3:3" ht="15.75" customHeight="1" x14ac:dyDescent="0.25">
      <c r="C957" s="17"/>
    </row>
    <row r="958" spans="3:3" ht="15.75" customHeight="1" x14ac:dyDescent="0.25">
      <c r="C958" s="17"/>
    </row>
    <row r="959" spans="3:3" ht="15.75" customHeight="1" x14ac:dyDescent="0.25">
      <c r="C959" s="17"/>
    </row>
    <row r="960" spans="3:3" ht="15.75" customHeight="1" x14ac:dyDescent="0.25">
      <c r="C960" s="17"/>
    </row>
    <row r="961" spans="3:3" ht="15.75" customHeight="1" x14ac:dyDescent="0.25">
      <c r="C961" s="17"/>
    </row>
    <row r="962" spans="3:3" ht="15.75" customHeight="1" x14ac:dyDescent="0.25">
      <c r="C962" s="17"/>
    </row>
    <row r="963" spans="3:3" ht="15.75" customHeight="1" x14ac:dyDescent="0.25">
      <c r="C963" s="17"/>
    </row>
    <row r="964" spans="3:3" ht="15.75" customHeight="1" x14ac:dyDescent="0.25">
      <c r="C964" s="17"/>
    </row>
    <row r="965" spans="3:3" ht="15.75" customHeight="1" x14ac:dyDescent="0.25">
      <c r="C965" s="17"/>
    </row>
    <row r="966" spans="3:3" ht="15.75" customHeight="1" x14ac:dyDescent="0.25">
      <c r="C966" s="17"/>
    </row>
    <row r="967" spans="3:3" ht="15.75" customHeight="1" x14ac:dyDescent="0.25">
      <c r="C967" s="17"/>
    </row>
    <row r="968" spans="3:3" ht="15.75" customHeight="1" x14ac:dyDescent="0.25">
      <c r="C968" s="17"/>
    </row>
    <row r="969" spans="3:3" ht="15.75" customHeight="1" x14ac:dyDescent="0.25">
      <c r="C969" s="17"/>
    </row>
    <row r="970" spans="3:3" ht="15.75" customHeight="1" x14ac:dyDescent="0.25">
      <c r="C970" s="17"/>
    </row>
    <row r="971" spans="3:3" ht="15.75" customHeight="1" x14ac:dyDescent="0.25">
      <c r="C971" s="17"/>
    </row>
    <row r="972" spans="3:3" ht="15.75" customHeight="1" x14ac:dyDescent="0.25">
      <c r="C972" s="17"/>
    </row>
    <row r="973" spans="3:3" ht="15.75" customHeight="1" x14ac:dyDescent="0.25">
      <c r="C973" s="17"/>
    </row>
    <row r="974" spans="3:3" ht="15.75" customHeight="1" x14ac:dyDescent="0.25">
      <c r="C974" s="17"/>
    </row>
    <row r="975" spans="3:3" ht="15.75" customHeight="1" x14ac:dyDescent="0.25">
      <c r="C975" s="17"/>
    </row>
    <row r="976" spans="3:3" ht="15.75" customHeight="1" x14ac:dyDescent="0.25">
      <c r="C976" s="17"/>
    </row>
    <row r="977" spans="3:3" ht="15.75" customHeight="1" x14ac:dyDescent="0.25">
      <c r="C977" s="17"/>
    </row>
    <row r="978" spans="3:3" ht="15.75" customHeight="1" x14ac:dyDescent="0.25">
      <c r="C978" s="17"/>
    </row>
    <row r="979" spans="3:3" ht="15.75" customHeight="1" x14ac:dyDescent="0.25">
      <c r="C979" s="17"/>
    </row>
    <row r="980" spans="3:3" ht="15.75" customHeight="1" x14ac:dyDescent="0.25">
      <c r="C980" s="17"/>
    </row>
    <row r="981" spans="3:3" ht="15.75" customHeight="1" x14ac:dyDescent="0.25">
      <c r="C981" s="17"/>
    </row>
    <row r="982" spans="3:3" ht="15.75" customHeight="1" x14ac:dyDescent="0.25">
      <c r="C982" s="17"/>
    </row>
    <row r="983" spans="3:3" ht="15.75" customHeight="1" x14ac:dyDescent="0.25">
      <c r="C983" s="17"/>
    </row>
    <row r="984" spans="3:3" ht="15.75" customHeight="1" x14ac:dyDescent="0.25">
      <c r="C984" s="17"/>
    </row>
    <row r="985" spans="3:3" ht="15.75" customHeight="1" x14ac:dyDescent="0.25">
      <c r="C985" s="17"/>
    </row>
    <row r="986" spans="3:3" ht="15.75" customHeight="1" x14ac:dyDescent="0.25">
      <c r="C986" s="17"/>
    </row>
    <row r="987" spans="3:3" ht="15.75" customHeight="1" x14ac:dyDescent="0.25">
      <c r="C987" s="17"/>
    </row>
    <row r="988" spans="3:3" ht="15.75" customHeight="1" x14ac:dyDescent="0.25">
      <c r="C988" s="17"/>
    </row>
    <row r="989" spans="3:3" ht="15.75" customHeight="1" x14ac:dyDescent="0.25">
      <c r="C989" s="17"/>
    </row>
    <row r="990" spans="3:3" ht="15.75" customHeight="1" x14ac:dyDescent="0.25">
      <c r="C990" s="17"/>
    </row>
    <row r="991" spans="3:3" ht="15.75" customHeight="1" x14ac:dyDescent="0.25">
      <c r="C991" s="17"/>
    </row>
    <row r="992" spans="3:3" ht="15.75" customHeight="1" x14ac:dyDescent="0.25">
      <c r="C992" s="17"/>
    </row>
    <row r="993" spans="3:3" ht="15.75" customHeight="1" x14ac:dyDescent="0.25">
      <c r="C99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Mccloskey</dc:creator>
  <cp:lastModifiedBy>Gavin Mccloskey</cp:lastModifiedBy>
  <dcterms:created xsi:type="dcterms:W3CDTF">2023-12-20T14:31:26Z</dcterms:created>
  <dcterms:modified xsi:type="dcterms:W3CDTF">2023-12-20T16:06:07Z</dcterms:modified>
</cp:coreProperties>
</file>