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to be done 29042018\"/>
    </mc:Choice>
  </mc:AlternateContent>
  <xr:revisionPtr revIDLastSave="0" documentId="8_{A4B5535D-9689-4E18-A554-73502E085897}" xr6:coauthVersionLast="43" xr6:coauthVersionMax="43" xr10:uidLastSave="{00000000-0000-0000-0000-000000000000}"/>
  <bookViews>
    <workbookView xWindow="21435" yWindow="2040" windowWidth="27780" windowHeight="11910" xr2:uid="{F2D52BE2-0FD9-432F-8545-AF6C9AAFC8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" i="1" l="1"/>
  <c r="M20" i="1"/>
  <c r="J20" i="1" s="1"/>
  <c r="E20" i="1"/>
  <c r="C20" i="1"/>
  <c r="E19" i="1"/>
  <c r="C19" i="1"/>
  <c r="O19" i="1"/>
  <c r="G19" i="1"/>
  <c r="O18" i="1"/>
  <c r="M18" i="1"/>
  <c r="E18" i="1"/>
  <c r="G18" i="1" s="1"/>
  <c r="F18" i="1" s="1"/>
  <c r="C18" i="1"/>
  <c r="E17" i="1"/>
  <c r="C17" i="1"/>
  <c r="O17" i="1"/>
  <c r="S10" i="1"/>
  <c r="N10" i="1"/>
  <c r="R10" i="1" s="1"/>
  <c r="Q10" i="1"/>
  <c r="H10" i="1" s="1"/>
  <c r="M10" i="1"/>
  <c r="C10" i="1"/>
  <c r="D10" i="1" s="1"/>
  <c r="C11" i="1" s="1"/>
  <c r="E10" i="1"/>
  <c r="F10" i="1"/>
  <c r="E11" i="1" s="1"/>
  <c r="G10" i="1"/>
  <c r="J7" i="1"/>
  <c r="J8" i="1"/>
  <c r="J9" i="1"/>
  <c r="J11" i="1"/>
  <c r="J12" i="1"/>
  <c r="J15" i="1"/>
  <c r="L13" i="1"/>
  <c r="O16" i="1"/>
  <c r="M16" i="1"/>
  <c r="J16" i="1" s="1"/>
  <c r="E16" i="1"/>
  <c r="O15" i="1"/>
  <c r="G15" i="1"/>
  <c r="Q14" i="1"/>
  <c r="L14" i="1" s="1"/>
  <c r="C14" i="1"/>
  <c r="G14" i="1" s="1"/>
  <c r="M12" i="1"/>
  <c r="G11" i="1"/>
  <c r="S7" i="1"/>
  <c r="S8" i="1"/>
  <c r="S9" i="1"/>
  <c r="S11" i="1"/>
  <c r="S6" i="1"/>
  <c r="I5" i="1"/>
  <c r="M14" i="1"/>
  <c r="J19" i="1"/>
  <c r="K4" i="1"/>
  <c r="K5" i="1" s="1"/>
  <c r="I4" i="1"/>
  <c r="E4" i="1"/>
  <c r="E5" i="1" s="1"/>
  <c r="C4" i="1"/>
  <c r="C5" i="1" s="1"/>
  <c r="L3" i="1"/>
  <c r="J3" i="1"/>
  <c r="M3" i="1"/>
  <c r="N3" i="1" s="1"/>
  <c r="D3" i="1"/>
  <c r="F3" i="1"/>
  <c r="G3" i="1"/>
  <c r="H3" i="1" s="1"/>
  <c r="Q3" i="1"/>
  <c r="G20" i="1" l="1"/>
  <c r="S20" i="1" s="1"/>
  <c r="Q18" i="1"/>
  <c r="P18" i="1" s="1"/>
  <c r="G5" i="1"/>
  <c r="F5" i="1" s="1"/>
  <c r="E6" i="1" s="1"/>
  <c r="F6" i="1" s="1"/>
  <c r="E7" i="1" s="1"/>
  <c r="F7" i="1" s="1"/>
  <c r="E8" i="1" s="1"/>
  <c r="F8" i="1" s="1"/>
  <c r="E9" i="1" s="1"/>
  <c r="R3" i="1"/>
  <c r="M4" i="1"/>
  <c r="J4" i="1" s="1"/>
  <c r="Q19" i="1"/>
  <c r="P19" i="1" s="1"/>
  <c r="G4" i="1"/>
  <c r="F4" i="1" s="1"/>
  <c r="S18" i="1"/>
  <c r="S19" i="1"/>
  <c r="F19" i="1"/>
  <c r="Q4" i="1"/>
  <c r="M5" i="1"/>
  <c r="L5" i="1" s="1"/>
  <c r="K6" i="1" s="1"/>
  <c r="L6" i="1" s="1"/>
  <c r="Q20" i="1"/>
  <c r="P20" i="1" s="1"/>
  <c r="S17" i="1"/>
  <c r="E15" i="1"/>
  <c r="L18" i="1"/>
  <c r="Q17" i="1"/>
  <c r="P17" i="1" s="1"/>
  <c r="C15" i="1"/>
  <c r="D15" i="1" s="1"/>
  <c r="S15" i="1"/>
  <c r="F14" i="1"/>
  <c r="D19" i="1"/>
  <c r="F17" i="1"/>
  <c r="H4" i="1"/>
  <c r="D17" i="1"/>
  <c r="F15" i="1"/>
  <c r="J17" i="1"/>
  <c r="H14" i="1"/>
  <c r="N13" i="1"/>
  <c r="N4" i="1"/>
  <c r="D20" i="1"/>
  <c r="D4" i="1"/>
  <c r="F20" i="1"/>
  <c r="N14" i="1"/>
  <c r="J18" i="1"/>
  <c r="L4" i="1"/>
  <c r="N18" i="1"/>
  <c r="H18" i="1"/>
  <c r="R18" i="1" s="1"/>
  <c r="D18" i="1"/>
  <c r="D14" i="1"/>
  <c r="J5" i="1"/>
  <c r="I6" i="1" s="1"/>
  <c r="J6" i="1" s="1"/>
  <c r="Q5" i="1"/>
  <c r="H5" i="1" s="1"/>
  <c r="D5" i="1"/>
  <c r="C6" i="1" s="1"/>
  <c r="H20" i="1" l="1"/>
  <c r="L20" i="1"/>
  <c r="N20" i="1"/>
  <c r="R20" i="1" s="1"/>
  <c r="N17" i="1"/>
  <c r="L17" i="1"/>
  <c r="L19" i="1"/>
  <c r="N19" i="1"/>
  <c r="N5" i="1"/>
  <c r="H19" i="1"/>
  <c r="R4" i="1"/>
  <c r="H17" i="1"/>
  <c r="R17" i="1" s="1"/>
  <c r="F9" i="1"/>
  <c r="Q15" i="1"/>
  <c r="C16" i="1"/>
  <c r="H13" i="1"/>
  <c r="Q6" i="1"/>
  <c r="H6" i="1" s="1"/>
  <c r="D6" i="1"/>
  <c r="C7" i="1" s="1"/>
  <c r="R5" i="1"/>
  <c r="R19" i="1" l="1"/>
  <c r="N6" i="1"/>
  <c r="F11" i="1"/>
  <c r="E12" i="1"/>
  <c r="Q16" i="1"/>
  <c r="G16" i="1"/>
  <c r="P15" i="1"/>
  <c r="L15" i="1"/>
  <c r="N15" i="1"/>
  <c r="H15" i="1"/>
  <c r="R6" i="1"/>
  <c r="D7" i="1"/>
  <c r="C8" i="1" s="1"/>
  <c r="Q7" i="1"/>
  <c r="L7" i="1" s="1"/>
  <c r="R15" i="1" l="1"/>
  <c r="S16" i="1"/>
  <c r="F16" i="1"/>
  <c r="H16" i="1"/>
  <c r="D16" i="1"/>
  <c r="L16" i="1"/>
  <c r="P16" i="1"/>
  <c r="N16" i="1"/>
  <c r="H7" i="1"/>
  <c r="N7" i="1"/>
  <c r="R7" i="1" s="1"/>
  <c r="D8" i="1"/>
  <c r="C9" i="1" s="1"/>
  <c r="Q8" i="1"/>
  <c r="L8" i="1" s="1"/>
  <c r="R16" i="1" l="1"/>
  <c r="D9" i="1"/>
  <c r="Q9" i="1"/>
  <c r="L9" i="1" s="1"/>
  <c r="H8" i="1"/>
  <c r="R8" i="1" s="1"/>
  <c r="N8" i="1"/>
  <c r="C12" i="1" l="1"/>
  <c r="D11" i="1"/>
  <c r="Q11" i="1"/>
  <c r="H9" i="1"/>
  <c r="N9" i="1"/>
  <c r="L11" i="1" l="1"/>
  <c r="H11" i="1"/>
  <c r="N11" i="1"/>
  <c r="R11" i="1" s="1"/>
  <c r="R9" i="1"/>
  <c r="Q12" i="1"/>
  <c r="G12" i="1"/>
  <c r="S12" i="1" l="1"/>
  <c r="F12" i="1"/>
  <c r="E13" i="1" s="1"/>
  <c r="F13" i="1" s="1"/>
  <c r="H12" i="1"/>
  <c r="D12" i="1"/>
  <c r="C13" i="1" s="1"/>
  <c r="D13" i="1" s="1"/>
  <c r="P12" i="1"/>
  <c r="L12" i="1"/>
  <c r="N12" i="1"/>
  <c r="R12" i="1" l="1"/>
</calcChain>
</file>

<file path=xl/sharedStrings.xml><?xml version="1.0" encoding="utf-8"?>
<sst xmlns="http://schemas.openxmlformats.org/spreadsheetml/2006/main" count="38" uniqueCount="29">
  <si>
    <t>Date</t>
  </si>
  <si>
    <t>Description</t>
  </si>
  <si>
    <t>PN Crystallised</t>
  </si>
  <si>
    <t>PN Crystallised %</t>
  </si>
  <si>
    <t>PN Uncrystalled</t>
  </si>
  <si>
    <t>PN Uncrystallised %</t>
  </si>
  <si>
    <t>BMcV Crystallised</t>
  </si>
  <si>
    <t>BMcV Crystallised %</t>
  </si>
  <si>
    <t>Total</t>
  </si>
  <si>
    <t>Total %</t>
  </si>
  <si>
    <t>BMcV Uncrystallised</t>
  </si>
  <si>
    <t>BMcV Uncrystallised %</t>
  </si>
  <si>
    <t>Split pre-crystallisation for PN</t>
  </si>
  <si>
    <t>PN Total Fund %</t>
  </si>
  <si>
    <t>BMcV Total Fund %</t>
  </si>
  <si>
    <t>PN Total Fund</t>
  </si>
  <si>
    <t>BMcV Total Fund</t>
  </si>
  <si>
    <t>PN Crystallisation of £250,000</t>
  </si>
  <si>
    <t>BMcV Crystallisation of £90,000</t>
  </si>
  <si>
    <t>End of Year Statement</t>
  </si>
  <si>
    <t>End of Year Statement pre-contributions</t>
  </si>
  <si>
    <t>RN Total Fund</t>
  </si>
  <si>
    <t>RN Total Fund %</t>
  </si>
  <si>
    <t>End of Year Statement post-contributions</t>
  </si>
  <si>
    <t>£10 discrepancy with 'Total' given by PN. PN individual amounts tally with this spreadsheet</t>
  </si>
  <si>
    <t>PN Valuation pre-crystallisation</t>
  </si>
  <si>
    <t>PN Crystallisation of £48,000</t>
  </si>
  <si>
    <t>BMcV Crystallisation of £17,600</t>
  </si>
  <si>
    <t>Individual figures for other members not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</si>
</sst>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DF31-6943-4915-906D-CD3B4F795393}">
  <dimension ref="A1:T23"/>
  <sheetViews>
    <sheetView tabSelected="1" workbookViewId="0">
      <selection activeCell="C14" sqref="C14"/>
    </sheetView>
  </sheetViews>
  <sheetFormatPr defaultRowHeight="15" x14ac:dyDescent="0.25"/>
  <cols>
    <col min="1" max="1" width="12.85546875" customWidth="1"/>
    <col min="2" max="2" width="37.28515625" customWidth="1"/>
    <col min="3" max="3" width="14.42578125" style="2" customWidth="1"/>
    <col min="4" max="4" width="15.85546875" style="3" customWidth="1"/>
    <col min="5" max="5" width="13" style="2" customWidth="1"/>
    <col min="6" max="6" width="18.28515625" style="3" customWidth="1"/>
    <col min="7" max="7" width="13" style="2" customWidth="1"/>
    <col min="8" max="8" width="15" style="3" customWidth="1"/>
    <col min="9" max="9" width="16.42578125" style="2" customWidth="1"/>
    <col min="10" max="10" width="19" style="3" customWidth="1"/>
    <col min="11" max="11" width="18.5703125" style="2" customWidth="1"/>
    <col min="12" max="12" width="21.140625" style="3" customWidth="1"/>
    <col min="13" max="13" width="15.28515625" style="2" customWidth="1"/>
    <col min="14" max="14" width="17.7109375" style="3" customWidth="1"/>
    <col min="15" max="15" width="17.7109375" style="2" customWidth="1"/>
    <col min="16" max="16" width="17.7109375" style="3" customWidth="1"/>
    <col min="17" max="17" width="13" style="2" customWidth="1"/>
    <col min="18" max="18" width="9.85546875" style="3" customWidth="1"/>
    <col min="19" max="19" width="11" customWidth="1"/>
  </cols>
  <sheetData>
    <row r="1" spans="1:20" x14ac:dyDescent="0.25">
      <c r="A1" t="s">
        <v>0</v>
      </c>
      <c r="B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15</v>
      </c>
      <c r="H1" s="3" t="s">
        <v>13</v>
      </c>
      <c r="I1" s="2" t="s">
        <v>6</v>
      </c>
      <c r="J1" s="3" t="s">
        <v>7</v>
      </c>
      <c r="K1" s="2" t="s">
        <v>10</v>
      </c>
      <c r="L1" s="3" t="s">
        <v>11</v>
      </c>
      <c r="M1" s="2" t="s">
        <v>16</v>
      </c>
      <c r="N1" s="3" t="s">
        <v>14</v>
      </c>
      <c r="O1" s="2" t="s">
        <v>21</v>
      </c>
      <c r="P1" s="3" t="s">
        <v>22</v>
      </c>
      <c r="Q1" s="2" t="s">
        <v>8</v>
      </c>
      <c r="R1" s="3" t="s">
        <v>9</v>
      </c>
    </row>
    <row r="3" spans="1:20" x14ac:dyDescent="0.25">
      <c r="A3" s="1">
        <v>40815</v>
      </c>
      <c r="B3" t="s">
        <v>12</v>
      </c>
      <c r="C3" s="2">
        <v>0</v>
      </c>
      <c r="D3" s="3">
        <f>C3/G3</f>
        <v>0</v>
      </c>
      <c r="E3" s="2">
        <v>250894</v>
      </c>
      <c r="F3" s="3">
        <f>E3/G3</f>
        <v>1</v>
      </c>
      <c r="G3" s="2">
        <f>C3+E3</f>
        <v>250894</v>
      </c>
      <c r="H3" s="3">
        <f>G3/Q3</f>
        <v>0.73303804643172266</v>
      </c>
      <c r="I3" s="2">
        <v>0</v>
      </c>
      <c r="J3" s="3">
        <f>I3/M3</f>
        <v>0</v>
      </c>
      <c r="K3" s="2">
        <v>91372</v>
      </c>
      <c r="L3" s="3">
        <f>K3/Q3</f>
        <v>0.26696195356827729</v>
      </c>
      <c r="M3" s="2">
        <f>I3+K3</f>
        <v>91372</v>
      </c>
      <c r="N3" s="3">
        <f>M3/Q3</f>
        <v>0.26696195356827729</v>
      </c>
      <c r="Q3" s="2">
        <f>C3+E3+I3+K3</f>
        <v>342266</v>
      </c>
      <c r="R3" s="3">
        <f>H3+N3</f>
        <v>1</v>
      </c>
    </row>
    <row r="4" spans="1:20" x14ac:dyDescent="0.25">
      <c r="A4" s="1">
        <v>40815</v>
      </c>
      <c r="B4" t="s">
        <v>17</v>
      </c>
      <c r="C4" s="2">
        <f>(62500*3)</f>
        <v>187500</v>
      </c>
      <c r="D4" s="3">
        <f t="shared" ref="D4:D23" si="0">C4/G4</f>
        <v>0.99525462594350134</v>
      </c>
      <c r="E4" s="2">
        <f>E3-(250000)</f>
        <v>894</v>
      </c>
      <c r="F4" s="3">
        <f t="shared" ref="F4:F23" si="1">E4/G4</f>
        <v>4.7453740564986149E-3</v>
      </c>
      <c r="G4" s="2">
        <f t="shared" ref="G4:G23" si="2">C4+E4</f>
        <v>188394</v>
      </c>
      <c r="H4" s="3">
        <f t="shared" ref="H4:H23" si="3">G4/Q4</f>
        <v>0.67339848301795069</v>
      </c>
      <c r="I4" s="2">
        <f>I3</f>
        <v>0</v>
      </c>
      <c r="J4" s="3">
        <f t="shared" ref="J4:J23" si="4">I4/M4</f>
        <v>0</v>
      </c>
      <c r="K4" s="2">
        <f>K3</f>
        <v>91372</v>
      </c>
      <c r="L4" s="3">
        <f>K4/Q4</f>
        <v>0.32660151698204931</v>
      </c>
      <c r="M4" s="2">
        <f t="shared" ref="M4:M23" si="5">I4+K4</f>
        <v>91372</v>
      </c>
      <c r="N4" s="3">
        <f t="shared" ref="N4:N23" si="6">M4/Q4</f>
        <v>0.32660151698204931</v>
      </c>
      <c r="Q4" s="2">
        <f>C4+E4+I4+K4</f>
        <v>279766</v>
      </c>
      <c r="R4" s="3">
        <f t="shared" ref="R4:R11" si="7">H4+N4</f>
        <v>1</v>
      </c>
    </row>
    <row r="5" spans="1:20" x14ac:dyDescent="0.25">
      <c r="A5" s="1">
        <v>40869</v>
      </c>
      <c r="B5" t="s">
        <v>18</v>
      </c>
      <c r="C5" s="2">
        <f>C4</f>
        <v>187500</v>
      </c>
      <c r="D5" s="3">
        <f t="shared" si="0"/>
        <v>0.99525462594350134</v>
      </c>
      <c r="E5" s="2">
        <f>E4</f>
        <v>894</v>
      </c>
      <c r="F5" s="3">
        <f t="shared" si="1"/>
        <v>4.7453740564986149E-3</v>
      </c>
      <c r="G5" s="2">
        <f t="shared" si="2"/>
        <v>188394</v>
      </c>
      <c r="H5" s="3">
        <f t="shared" si="3"/>
        <v>0.73229264652149917</v>
      </c>
      <c r="I5" s="2">
        <f>(90000/4)*3</f>
        <v>67500</v>
      </c>
      <c r="J5" s="3">
        <f t="shared" si="4"/>
        <v>0.98007898710651642</v>
      </c>
      <c r="K5" s="2">
        <f>K4-90000</f>
        <v>1372</v>
      </c>
      <c r="L5" s="3">
        <f>K5/M5</f>
        <v>1.9921012893483563E-2</v>
      </c>
      <c r="M5" s="2">
        <f t="shared" si="5"/>
        <v>68872</v>
      </c>
      <c r="N5" s="3">
        <f t="shared" si="6"/>
        <v>0.26770735347850083</v>
      </c>
      <c r="Q5" s="2">
        <f>C5+E5+I5+K5</f>
        <v>257266</v>
      </c>
      <c r="R5" s="3">
        <f t="shared" si="7"/>
        <v>1</v>
      </c>
    </row>
    <row r="6" spans="1:20" x14ac:dyDescent="0.25">
      <c r="A6" s="1">
        <v>41029</v>
      </c>
      <c r="B6" t="s">
        <v>19</v>
      </c>
      <c r="C6" s="2">
        <f>G6*D5</f>
        <v>198868.79359215259</v>
      </c>
      <c r="D6" s="3">
        <f t="shared" si="0"/>
        <v>0.99525462594350123</v>
      </c>
      <c r="E6" s="2">
        <f>G6*F5</f>
        <v>948.20640784738373</v>
      </c>
      <c r="F6" s="3">
        <f t="shared" si="1"/>
        <v>4.7453740564986149E-3</v>
      </c>
      <c r="G6" s="2">
        <v>199817</v>
      </c>
      <c r="H6" s="3">
        <f t="shared" si="3"/>
        <v>0.73419214503286701</v>
      </c>
      <c r="I6" s="2">
        <f>M6*J5</f>
        <v>70900.874085259609</v>
      </c>
      <c r="J6" s="3">
        <f t="shared" si="4"/>
        <v>0.98007898710651642</v>
      </c>
      <c r="K6" s="2">
        <f>M6*L5</f>
        <v>1441.125914740388</v>
      </c>
      <c r="L6" s="3">
        <f>K6/M6</f>
        <v>1.9921012893483563E-2</v>
      </c>
      <c r="M6" s="2">
        <v>72342</v>
      </c>
      <c r="N6" s="3">
        <f t="shared" si="6"/>
        <v>0.26580785496713322</v>
      </c>
      <c r="Q6" s="2">
        <f>C6+E6+I6+K6</f>
        <v>272158.99999999994</v>
      </c>
      <c r="R6" s="3">
        <f t="shared" si="7"/>
        <v>1.0000000000000002</v>
      </c>
      <c r="S6" s="2">
        <f>G6+M6</f>
        <v>272159</v>
      </c>
    </row>
    <row r="7" spans="1:20" x14ac:dyDescent="0.25">
      <c r="A7" s="1">
        <v>41394</v>
      </c>
      <c r="B7" t="s">
        <v>19</v>
      </c>
      <c r="C7" s="2">
        <f>G7*D6</f>
        <v>216598.2594987101</v>
      </c>
      <c r="D7" s="3">
        <f t="shared" si="0"/>
        <v>0.99525462594350123</v>
      </c>
      <c r="E7" s="2">
        <f>G7*F6</f>
        <v>1032.74050128985</v>
      </c>
      <c r="F7" s="3">
        <f t="shared" si="1"/>
        <v>4.7453740564986149E-3</v>
      </c>
      <c r="G7" s="2">
        <v>217631</v>
      </c>
      <c r="H7" s="3">
        <f t="shared" si="3"/>
        <v>0.65732468301287295</v>
      </c>
      <c r="J7" s="3">
        <f t="shared" si="4"/>
        <v>0</v>
      </c>
      <c r="L7" s="3">
        <f>K7/Q7</f>
        <v>0</v>
      </c>
      <c r="M7" s="2">
        <v>113455</v>
      </c>
      <c r="N7" s="3">
        <f t="shared" si="6"/>
        <v>0.34267531698712728</v>
      </c>
      <c r="Q7" s="2">
        <f>C7+E7+M7</f>
        <v>331085.99999999994</v>
      </c>
      <c r="R7" s="3">
        <f t="shared" si="7"/>
        <v>1.0000000000000002</v>
      </c>
      <c r="S7" s="2">
        <f t="shared" ref="S7:S11" si="8">G7+M7</f>
        <v>331086</v>
      </c>
    </row>
    <row r="8" spans="1:20" x14ac:dyDescent="0.25">
      <c r="A8" s="1">
        <v>41743</v>
      </c>
      <c r="B8" t="s">
        <v>19</v>
      </c>
      <c r="C8" s="2">
        <f>G8*D7</f>
        <v>230196.42345297616</v>
      </c>
      <c r="D8" s="3">
        <f t="shared" si="0"/>
        <v>0.99525462594350123</v>
      </c>
      <c r="E8" s="2">
        <f>G8*F7</f>
        <v>1097.5765470237907</v>
      </c>
      <c r="F8" s="3">
        <f t="shared" si="1"/>
        <v>4.7453740564986149E-3</v>
      </c>
      <c r="G8" s="2">
        <v>231294</v>
      </c>
      <c r="H8" s="3">
        <f t="shared" si="3"/>
        <v>0.65913942029563732</v>
      </c>
      <c r="J8" s="3">
        <f t="shared" si="4"/>
        <v>0</v>
      </c>
      <c r="L8" s="3">
        <f>K8/Q8</f>
        <v>0</v>
      </c>
      <c r="M8" s="2">
        <v>119609</v>
      </c>
      <c r="N8" s="3">
        <f t="shared" si="6"/>
        <v>0.34086057970436279</v>
      </c>
      <c r="Q8" s="2">
        <f t="shared" ref="Q8:Q11" si="9">C8+E8+M8</f>
        <v>350902.99999999994</v>
      </c>
      <c r="R8" s="3">
        <f t="shared" si="7"/>
        <v>1</v>
      </c>
      <c r="S8" s="2">
        <f t="shared" si="8"/>
        <v>350903</v>
      </c>
    </row>
    <row r="9" spans="1:20" x14ac:dyDescent="0.25">
      <c r="A9" s="1">
        <v>42094</v>
      </c>
      <c r="B9" t="s">
        <v>19</v>
      </c>
      <c r="C9" s="2">
        <f>G9*D8</f>
        <v>270973.9959871333</v>
      </c>
      <c r="D9" s="3">
        <f t="shared" si="0"/>
        <v>0.99525462594350123</v>
      </c>
      <c r="E9" s="2">
        <f>G9*F8</f>
        <v>1292.0040128666519</v>
      </c>
      <c r="F9" s="3">
        <f>E9/G9</f>
        <v>4.7453740564986149E-3</v>
      </c>
      <c r="G9" s="2">
        <v>272266</v>
      </c>
      <c r="H9" s="3">
        <f t="shared" si="3"/>
        <v>0.69097959794837449</v>
      </c>
      <c r="J9" s="3">
        <f t="shared" si="4"/>
        <v>0</v>
      </c>
      <c r="L9" s="3">
        <f>K9/Q9</f>
        <v>0</v>
      </c>
      <c r="M9" s="2">
        <v>121763</v>
      </c>
      <c r="N9" s="3">
        <f t="shared" si="6"/>
        <v>0.30902040205162568</v>
      </c>
      <c r="Q9" s="2">
        <f t="shared" si="9"/>
        <v>394028.99999999994</v>
      </c>
      <c r="R9" s="3">
        <f t="shared" si="7"/>
        <v>1.0000000000000002</v>
      </c>
      <c r="S9" s="2">
        <f t="shared" si="8"/>
        <v>394029</v>
      </c>
    </row>
    <row r="10" spans="1:20" x14ac:dyDescent="0.25">
      <c r="A10" s="4">
        <v>42280</v>
      </c>
      <c r="B10" s="5" t="s">
        <v>27</v>
      </c>
      <c r="C10" s="6">
        <f>C9</f>
        <v>270973.9959871333</v>
      </c>
      <c r="D10" s="7">
        <f t="shared" si="0"/>
        <v>0.99525462594350123</v>
      </c>
      <c r="E10" s="6">
        <f>E9</f>
        <v>1292.0040128666519</v>
      </c>
      <c r="F10" s="7">
        <f>E10/G10</f>
        <v>4.7453740564986149E-3</v>
      </c>
      <c r="G10" s="6">
        <f>G9</f>
        <v>272266</v>
      </c>
      <c r="H10" s="7">
        <f t="shared" si="3"/>
        <v>0.69878268814692956</v>
      </c>
      <c r="I10" s="6"/>
      <c r="J10" s="7"/>
      <c r="K10" s="6"/>
      <c r="L10" s="7"/>
      <c r="M10" s="6">
        <f>M9-4400</f>
        <v>117363</v>
      </c>
      <c r="N10" s="7">
        <f>M10/Q10</f>
        <v>0.30121731185307055</v>
      </c>
      <c r="O10" s="6"/>
      <c r="P10" s="7"/>
      <c r="Q10" s="6">
        <f>C10+E10+M10</f>
        <v>389628.99999999994</v>
      </c>
      <c r="R10" s="7">
        <f t="shared" si="7"/>
        <v>1</v>
      </c>
      <c r="S10" s="6">
        <f>G10+M10</f>
        <v>389629</v>
      </c>
    </row>
    <row r="11" spans="1:20" x14ac:dyDescent="0.25">
      <c r="A11" s="1">
        <v>42460</v>
      </c>
      <c r="B11" t="s">
        <v>20</v>
      </c>
      <c r="C11" s="2">
        <f>G11*D10</f>
        <v>271218.82862511539</v>
      </c>
      <c r="D11" s="3">
        <f t="shared" si="0"/>
        <v>0.99525462594350123</v>
      </c>
      <c r="E11" s="2">
        <f>G11*F10</f>
        <v>1293.1713748845505</v>
      </c>
      <c r="F11" s="3">
        <f t="shared" si="1"/>
        <v>4.7453740564986149E-3</v>
      </c>
      <c r="G11" s="2">
        <f>275049-2537</f>
        <v>272512</v>
      </c>
      <c r="H11" s="3">
        <f t="shared" si="3"/>
        <v>0.70539571604219253</v>
      </c>
      <c r="J11" s="3">
        <f t="shared" si="4"/>
        <v>0</v>
      </c>
      <c r="L11" s="3">
        <f>K11/Q11</f>
        <v>0</v>
      </c>
      <c r="M11" s="2">
        <v>113813</v>
      </c>
      <c r="N11" s="3">
        <f t="shared" si="6"/>
        <v>0.29460428395780758</v>
      </c>
      <c r="Q11" s="2">
        <f t="shared" si="9"/>
        <v>386324.99999999994</v>
      </c>
      <c r="R11" s="3">
        <f t="shared" si="7"/>
        <v>1</v>
      </c>
      <c r="S11" s="2">
        <f t="shared" si="8"/>
        <v>386325</v>
      </c>
    </row>
    <row r="12" spans="1:20" x14ac:dyDescent="0.25">
      <c r="A12" s="1">
        <v>42460</v>
      </c>
      <c r="B12" t="s">
        <v>23</v>
      </c>
      <c r="C12" s="2">
        <f>C11</f>
        <v>271218.82862511539</v>
      </c>
      <c r="D12" s="3">
        <f t="shared" si="0"/>
        <v>0.98607458534703074</v>
      </c>
      <c r="E12" s="2">
        <f>E11+2537</f>
        <v>3830.1713748845505</v>
      </c>
      <c r="F12" s="3">
        <f t="shared" si="1"/>
        <v>1.3925414652969294E-2</v>
      </c>
      <c r="G12" s="2">
        <f t="shared" si="2"/>
        <v>275048.99999999994</v>
      </c>
      <c r="H12" s="3">
        <f t="shared" si="3"/>
        <v>0.69934883153272487</v>
      </c>
      <c r="J12" s="3">
        <f t="shared" si="4"/>
        <v>0</v>
      </c>
      <c r="L12" s="3">
        <f>K12/Q12</f>
        <v>0</v>
      </c>
      <c r="M12" s="2">
        <f>M11</f>
        <v>113813</v>
      </c>
      <c r="N12" s="3">
        <f t="shared" si="6"/>
        <v>0.28938475894562071</v>
      </c>
      <c r="O12" s="2">
        <v>4431</v>
      </c>
      <c r="P12" s="3">
        <f>O12/Q12</f>
        <v>1.1266409521654341E-2</v>
      </c>
      <c r="Q12" s="2">
        <f>C12+E12+M12+O12</f>
        <v>393292.99999999994</v>
      </c>
      <c r="R12" s="3">
        <f>H12+N12+P12</f>
        <v>1</v>
      </c>
      <c r="S12" s="2">
        <f>G12+M12+O12</f>
        <v>393292.99999999994</v>
      </c>
      <c r="T12" t="s">
        <v>24</v>
      </c>
    </row>
    <row r="13" spans="1:20" x14ac:dyDescent="0.25">
      <c r="A13" s="1">
        <v>42566</v>
      </c>
      <c r="B13" t="s">
        <v>25</v>
      </c>
      <c r="C13" s="2">
        <f>G13*D12</f>
        <v>297160.47881642514</v>
      </c>
      <c r="D13" s="3">
        <f t="shared" si="0"/>
        <v>0.98607458534703074</v>
      </c>
      <c r="E13" s="2">
        <f>G13*F12</f>
        <v>4196.5211835748678</v>
      </c>
      <c r="F13" s="3">
        <f t="shared" si="1"/>
        <v>1.3925414652969295E-2</v>
      </c>
      <c r="G13" s="2">
        <v>301357</v>
      </c>
      <c r="H13" s="3">
        <f t="shared" si="3"/>
        <v>0.70686654406935501</v>
      </c>
      <c r="L13" s="3">
        <f>K13/Q13</f>
        <v>0</v>
      </c>
      <c r="N13" s="3">
        <f t="shared" si="6"/>
        <v>0</v>
      </c>
      <c r="Q13" s="2">
        <v>426328</v>
      </c>
      <c r="S13" s="2"/>
      <c r="T13" t="s">
        <v>28</v>
      </c>
    </row>
    <row r="14" spans="1:20" x14ac:dyDescent="0.25">
      <c r="A14" s="4">
        <v>42566</v>
      </c>
      <c r="B14" s="5" t="s">
        <v>26</v>
      </c>
      <c r="C14" s="6">
        <f>301357-12000</f>
        <v>289357</v>
      </c>
      <c r="D14" s="7">
        <f t="shared" si="0"/>
        <v>1</v>
      </c>
      <c r="E14" s="6">
        <v>0</v>
      </c>
      <c r="F14" s="7">
        <f t="shared" si="1"/>
        <v>0</v>
      </c>
      <c r="G14" s="6">
        <f t="shared" si="2"/>
        <v>289357</v>
      </c>
      <c r="H14" s="7">
        <f t="shared" si="3"/>
        <v>0.69837664845243386</v>
      </c>
      <c r="I14" s="6"/>
      <c r="J14" s="7"/>
      <c r="K14" s="6"/>
      <c r="L14" s="7">
        <f>K14/Q14</f>
        <v>0</v>
      </c>
      <c r="M14" s="6">
        <f t="shared" si="5"/>
        <v>0</v>
      </c>
      <c r="N14" s="7">
        <f t="shared" si="6"/>
        <v>0</v>
      </c>
      <c r="O14" s="6"/>
      <c r="P14" s="7"/>
      <c r="Q14" s="6">
        <f>Q13-12000</f>
        <v>414328</v>
      </c>
      <c r="R14" s="7"/>
      <c r="S14" s="6"/>
    </row>
    <row r="15" spans="1:20" x14ac:dyDescent="0.25">
      <c r="A15" s="1">
        <v>42825</v>
      </c>
      <c r="B15" t="s">
        <v>20</v>
      </c>
      <c r="C15" s="2">
        <f>G15*D14</f>
        <v>316643</v>
      </c>
      <c r="D15" s="3">
        <f t="shared" si="0"/>
        <v>1</v>
      </c>
      <c r="E15" s="2">
        <f>G15*F14</f>
        <v>0</v>
      </c>
      <c r="F15" s="3">
        <f t="shared" si="1"/>
        <v>0</v>
      </c>
      <c r="G15" s="2">
        <f>317828-1185</f>
        <v>316643</v>
      </c>
      <c r="H15" s="3">
        <f t="shared" si="3"/>
        <v>0.7077355315006828</v>
      </c>
      <c r="J15" s="3">
        <f t="shared" si="4"/>
        <v>0</v>
      </c>
      <c r="L15" s="3">
        <f>K15/Q15</f>
        <v>0</v>
      </c>
      <c r="M15" s="2">
        <v>125495</v>
      </c>
      <c r="N15" s="3">
        <f t="shared" si="6"/>
        <v>0.28049655456042988</v>
      </c>
      <c r="O15" s="2">
        <f>9691-4426</f>
        <v>5265</v>
      </c>
      <c r="P15" s="3">
        <f t="shared" ref="P15:P23" si="10">O15/Q15</f>
        <v>1.1767913938887311E-2</v>
      </c>
      <c r="Q15" s="2">
        <f>C15+E15+M15+O15</f>
        <v>447403</v>
      </c>
      <c r="R15" s="3">
        <f t="shared" ref="R15:R23" si="11">H15+N15+P15</f>
        <v>1</v>
      </c>
      <c r="S15" s="2">
        <f t="shared" ref="S15:S23" si="12">G15+M15+O15</f>
        <v>447403</v>
      </c>
    </row>
    <row r="16" spans="1:20" x14ac:dyDescent="0.25">
      <c r="A16" s="1">
        <v>42825</v>
      </c>
      <c r="B16" t="s">
        <v>23</v>
      </c>
      <c r="C16" s="2">
        <f>C15</f>
        <v>316643</v>
      </c>
      <c r="D16" s="3">
        <f t="shared" si="0"/>
        <v>0.99627156826963015</v>
      </c>
      <c r="E16" s="2">
        <f>1185</f>
        <v>1185</v>
      </c>
      <c r="F16" s="3">
        <f t="shared" si="1"/>
        <v>3.7284317303698856E-3</v>
      </c>
      <c r="G16" s="2">
        <f t="shared" si="2"/>
        <v>317828</v>
      </c>
      <c r="H16" s="3">
        <f t="shared" si="3"/>
        <v>0.70158538146723948</v>
      </c>
      <c r="J16" s="3">
        <f t="shared" si="4"/>
        <v>0</v>
      </c>
      <c r="L16" s="3">
        <f>K16/Q16</f>
        <v>0</v>
      </c>
      <c r="M16" s="2">
        <f>M15</f>
        <v>125495</v>
      </c>
      <c r="N16" s="3">
        <f t="shared" si="6"/>
        <v>0.27702234368032774</v>
      </c>
      <c r="O16" s="2">
        <f>O15+4426</f>
        <v>9691</v>
      </c>
      <c r="P16" s="3">
        <f t="shared" si="10"/>
        <v>2.1392274852432818E-2</v>
      </c>
      <c r="Q16" s="2">
        <f>C16+E16+M16+O16</f>
        <v>453014</v>
      </c>
      <c r="R16" s="3">
        <f t="shared" si="11"/>
        <v>1</v>
      </c>
      <c r="S16" s="2">
        <f t="shared" si="12"/>
        <v>453014</v>
      </c>
    </row>
    <row r="17" spans="1:19" x14ac:dyDescent="0.25">
      <c r="A17" s="1">
        <v>43190</v>
      </c>
      <c r="B17" t="s">
        <v>20</v>
      </c>
      <c r="C17" s="2">
        <f>D16*G17</f>
        <v>316658.94034509233</v>
      </c>
      <c r="D17" s="3">
        <f t="shared" si="0"/>
        <v>0.99627156826963015</v>
      </c>
      <c r="E17" s="2">
        <f>F16*G17</f>
        <v>1185.0596549076859</v>
      </c>
      <c r="F17" s="3">
        <f t="shared" si="1"/>
        <v>3.7284317303698856E-3</v>
      </c>
      <c r="G17" s="2">
        <v>317844</v>
      </c>
      <c r="H17" s="3">
        <f t="shared" si="3"/>
        <v>0.7152253503061452</v>
      </c>
      <c r="J17" s="3">
        <f t="shared" si="4"/>
        <v>0</v>
      </c>
      <c r="L17" s="3">
        <f>K17/Q17</f>
        <v>0</v>
      </c>
      <c r="M17" s="2">
        <v>114442</v>
      </c>
      <c r="N17" s="3">
        <f t="shared" si="6"/>
        <v>0.25752199047248292</v>
      </c>
      <c r="O17" s="2">
        <f>14911-2800</f>
        <v>12111</v>
      </c>
      <c r="P17" s="3">
        <f t="shared" si="10"/>
        <v>2.7252659221371881E-2</v>
      </c>
      <c r="Q17" s="2">
        <f t="shared" ref="Q17:Q23" si="13">C17+E17+M17+O17</f>
        <v>444397</v>
      </c>
      <c r="R17" s="3">
        <f t="shared" si="11"/>
        <v>1</v>
      </c>
      <c r="S17" s="2">
        <f t="shared" si="12"/>
        <v>444397</v>
      </c>
    </row>
    <row r="18" spans="1:19" x14ac:dyDescent="0.25">
      <c r="A18" s="1">
        <v>43190</v>
      </c>
      <c r="B18" t="s">
        <v>23</v>
      </c>
      <c r="C18" s="2">
        <f>C17</f>
        <v>316658.94034509233</v>
      </c>
      <c r="D18" s="3">
        <f t="shared" si="0"/>
        <v>0.99627156826963015</v>
      </c>
      <c r="E18" s="2">
        <f>E17</f>
        <v>1185.0596549076859</v>
      </c>
      <c r="F18" s="3">
        <f t="shared" si="1"/>
        <v>3.7284317303698856E-3</v>
      </c>
      <c r="G18" s="2">
        <f t="shared" si="2"/>
        <v>317844</v>
      </c>
      <c r="H18" s="3">
        <f t="shared" si="3"/>
        <v>0.71074716511962288</v>
      </c>
      <c r="J18" s="3">
        <f t="shared" si="4"/>
        <v>0</v>
      </c>
      <c r="L18" s="3">
        <f>K18/Q18</f>
        <v>0</v>
      </c>
      <c r="M18" s="2">
        <f>M17</f>
        <v>114442</v>
      </c>
      <c r="N18" s="3">
        <f t="shared" si="6"/>
        <v>0.25590958794446295</v>
      </c>
      <c r="O18" s="2">
        <f>O17+2800</f>
        <v>14911</v>
      </c>
      <c r="P18" s="3">
        <f t="shared" si="10"/>
        <v>3.3343246935914152E-2</v>
      </c>
      <c r="Q18" s="2">
        <f t="shared" si="13"/>
        <v>447197</v>
      </c>
      <c r="R18" s="3">
        <f t="shared" si="11"/>
        <v>1</v>
      </c>
      <c r="S18" s="2">
        <f t="shared" si="12"/>
        <v>447197</v>
      </c>
    </row>
    <row r="19" spans="1:19" x14ac:dyDescent="0.25">
      <c r="A19" s="1">
        <v>43527</v>
      </c>
      <c r="B19" t="s">
        <v>20</v>
      </c>
      <c r="C19" s="2">
        <f>G19*D18</f>
        <v>366183.60000377562</v>
      </c>
      <c r="D19" s="3">
        <f t="shared" si="0"/>
        <v>0.99627156826963004</v>
      </c>
      <c r="E19" s="2">
        <f>F18*G19</f>
        <v>1370.3999962243729</v>
      </c>
      <c r="F19" s="3">
        <f t="shared" si="1"/>
        <v>3.7284317303698856E-3</v>
      </c>
      <c r="G19" s="2">
        <f>377554-10000</f>
        <v>367554</v>
      </c>
      <c r="H19" s="3">
        <f t="shared" si="3"/>
        <v>0.79481618116119102</v>
      </c>
      <c r="J19" s="3">
        <f t="shared" si="4"/>
        <v>0</v>
      </c>
      <c r="L19" s="3">
        <f>K19/Q19</f>
        <v>0</v>
      </c>
      <c r="M19" s="2">
        <v>79005</v>
      </c>
      <c r="N19" s="3">
        <f t="shared" si="6"/>
        <v>0.1708441545803879</v>
      </c>
      <c r="O19" s="2">
        <f>21080-5200</f>
        <v>15880</v>
      </c>
      <c r="P19" s="3">
        <f t="shared" si="10"/>
        <v>3.433966425842111E-2</v>
      </c>
      <c r="Q19" s="2">
        <f t="shared" si="13"/>
        <v>462439</v>
      </c>
      <c r="R19" s="3">
        <f t="shared" si="11"/>
        <v>1</v>
      </c>
      <c r="S19" s="2">
        <f t="shared" si="12"/>
        <v>462439</v>
      </c>
    </row>
    <row r="20" spans="1:19" x14ac:dyDescent="0.25">
      <c r="A20" s="1">
        <v>43558</v>
      </c>
      <c r="B20" t="s">
        <v>23</v>
      </c>
      <c r="C20" s="2">
        <f>C19</f>
        <v>366183.60000377562</v>
      </c>
      <c r="D20" s="3">
        <f t="shared" si="0"/>
        <v>0.96988404308728182</v>
      </c>
      <c r="E20" s="2">
        <f>E19+10000</f>
        <v>11370.399996224372</v>
      </c>
      <c r="F20" s="3">
        <f t="shared" si="1"/>
        <v>3.0115956912718109E-2</v>
      </c>
      <c r="G20" s="2">
        <f t="shared" si="2"/>
        <v>377554</v>
      </c>
      <c r="H20" s="3">
        <f t="shared" si="3"/>
        <v>0.79045890306277333</v>
      </c>
      <c r="J20" s="3">
        <f t="shared" si="4"/>
        <v>0</v>
      </c>
      <c r="L20" s="3">
        <f>K20/Q20</f>
        <v>0</v>
      </c>
      <c r="M20" s="2">
        <f>M19</f>
        <v>79005</v>
      </c>
      <c r="N20" s="3">
        <f t="shared" si="6"/>
        <v>0.16540734738997442</v>
      </c>
      <c r="O20" s="2">
        <f>O19+5200</f>
        <v>21080</v>
      </c>
      <c r="P20" s="3">
        <f t="shared" si="10"/>
        <v>4.4133749547252216E-2</v>
      </c>
      <c r="Q20" s="2">
        <f t="shared" si="13"/>
        <v>477639</v>
      </c>
      <c r="R20" s="3">
        <f t="shared" si="11"/>
        <v>1</v>
      </c>
      <c r="S20" s="2">
        <f t="shared" si="12"/>
        <v>477639</v>
      </c>
    </row>
    <row r="21" spans="1:19" x14ac:dyDescent="0.25">
      <c r="S21" s="2"/>
    </row>
    <row r="22" spans="1:19" x14ac:dyDescent="0.25">
      <c r="S22" s="2"/>
    </row>
    <row r="23" spans="1:19" x14ac:dyDescent="0.25">
      <c r="S23" s="2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2019-04-30T10:07:46Z</dcterms:created>
  <dcterms:modified xsi:type="dcterms:W3CDTF">2019-04-30T13:38:33Z</dcterms:modified>
</cp:coreProperties>
</file>