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m\Desktop\Old Stuff\Work to be done 26032019\"/>
    </mc:Choice>
  </mc:AlternateContent>
  <xr:revisionPtr revIDLastSave="0" documentId="13_ncr:1_{04FB0792-ADB4-4DBA-92D0-435277077BC0}" xr6:coauthVersionLast="47" xr6:coauthVersionMax="47" xr10:uidLastSave="{00000000-0000-0000-0000-000000000000}"/>
  <bookViews>
    <workbookView xWindow="-120" yWindow="-120" windowWidth="24240" windowHeight="13140" xr2:uid="{BADE837B-21D8-4C24-B18C-C67C3FB573B3}"/>
  </bookViews>
  <sheets>
    <sheet name="Fully Pooled" sheetId="1" r:id="rId1"/>
    <sheet name="Earmarked Property - NOT 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5" i="1" l="1"/>
  <c r="O45" i="1"/>
  <c r="M45" i="1"/>
  <c r="G45" i="1"/>
  <c r="M44" i="1"/>
  <c r="K44" i="1"/>
  <c r="I44" i="1"/>
  <c r="G44" i="1"/>
  <c r="Q43" i="1"/>
  <c r="O43" i="1"/>
  <c r="M43" i="1"/>
  <c r="G43" i="1"/>
  <c r="I43" i="1"/>
  <c r="K43" i="1"/>
  <c r="V42" i="1"/>
  <c r="S42" i="1"/>
  <c r="M42" i="1"/>
  <c r="K42" i="1"/>
  <c r="I42" i="1"/>
  <c r="G42" i="1"/>
  <c r="E42" i="1"/>
  <c r="E43" i="1" s="1"/>
  <c r="E41" i="1"/>
  <c r="S41" i="1"/>
  <c r="Q41" i="1"/>
  <c r="O41" i="1"/>
  <c r="M41" i="1"/>
  <c r="G41" i="1"/>
  <c r="K41" i="1" s="1"/>
  <c r="L41" i="1" s="1"/>
  <c r="D41" i="1"/>
  <c r="D42" i="1"/>
  <c r="D43" i="1" s="1"/>
  <c r="D44" i="1" s="1"/>
  <c r="D45" i="1" s="1"/>
  <c r="F41" i="1"/>
  <c r="H41" i="1" s="1"/>
  <c r="I41" i="1"/>
  <c r="J41" i="1" s="1"/>
  <c r="F42" i="1"/>
  <c r="F43" i="1" l="1"/>
  <c r="E44" i="1"/>
  <c r="N41" i="1"/>
  <c r="V41" i="1"/>
  <c r="T41" i="1"/>
  <c r="R41" i="1"/>
  <c r="H42" i="1"/>
  <c r="Q42" i="1"/>
  <c r="R42" i="1" s="1"/>
  <c r="P41" i="1"/>
  <c r="T42" i="1"/>
  <c r="T43" i="1" s="1"/>
  <c r="L42" i="1" l="1"/>
  <c r="E45" i="1"/>
  <c r="F44" i="1"/>
  <c r="N42" i="1"/>
  <c r="R43" i="1" s="1"/>
  <c r="J42" i="1"/>
  <c r="O42" i="1"/>
  <c r="P42" i="1" s="1"/>
  <c r="H43" i="1"/>
  <c r="J43" i="1"/>
  <c r="L43" i="1"/>
  <c r="V43" i="1" l="1"/>
  <c r="S44" i="1"/>
  <c r="T44" i="1" s="1"/>
  <c r="P43" i="1"/>
  <c r="F45" i="1"/>
  <c r="H44" i="1"/>
  <c r="N43" i="1"/>
  <c r="N44" i="1" s="1"/>
  <c r="S45" i="1" l="1"/>
  <c r="T45" i="1" s="1"/>
  <c r="O44" i="1"/>
  <c r="P44" i="1" s="1"/>
  <c r="L44" i="1"/>
  <c r="Q44" i="1"/>
  <c r="R44" i="1" s="1"/>
  <c r="H45" i="1"/>
  <c r="P45" i="1" l="1"/>
  <c r="J44" i="1"/>
  <c r="I45" i="1" s="1"/>
  <c r="V44" i="1"/>
  <c r="N45" i="1"/>
  <c r="K45" i="1"/>
  <c r="L45" i="1" s="1"/>
  <c r="R45" i="1"/>
  <c r="J45" i="1" l="1"/>
  <c r="V45" i="1"/>
  <c r="E39" i="1" l="1"/>
  <c r="R3" i="1" l="1"/>
  <c r="O3" i="1"/>
  <c r="P3" i="1" s="1"/>
  <c r="K32" i="1"/>
  <c r="B36" i="1"/>
  <c r="B35" i="1"/>
  <c r="L3" i="1"/>
  <c r="I3" i="1"/>
  <c r="J3" i="1" s="1"/>
  <c r="I28" i="3" l="1"/>
  <c r="I29" i="3" s="1"/>
  <c r="G28" i="3"/>
  <c r="G29" i="3" s="1"/>
  <c r="I27" i="3"/>
  <c r="G27" i="3"/>
  <c r="I23" i="3"/>
  <c r="I24" i="3" s="1"/>
  <c r="G23" i="3"/>
  <c r="G24" i="3" s="1"/>
  <c r="I22" i="3"/>
  <c r="G22" i="3"/>
  <c r="I12" i="3"/>
  <c r="I13" i="3" s="1"/>
  <c r="I14" i="3" s="1"/>
  <c r="I15" i="3" s="1"/>
  <c r="I16" i="3" s="1"/>
  <c r="I17" i="3" s="1"/>
  <c r="I18" i="3" s="1"/>
  <c r="I19" i="3" s="1"/>
  <c r="I20" i="3" s="1"/>
  <c r="G12" i="3"/>
  <c r="G13" i="3" s="1"/>
  <c r="G14" i="3" s="1"/>
  <c r="G15" i="3" s="1"/>
  <c r="G16" i="3" s="1"/>
  <c r="G17" i="3" s="1"/>
  <c r="G18" i="3" s="1"/>
  <c r="G19" i="3" s="1"/>
  <c r="G20" i="3" s="1"/>
  <c r="I11" i="3"/>
  <c r="G11" i="3"/>
  <c r="K28" i="3"/>
  <c r="K29" i="3" s="1"/>
  <c r="K27" i="3"/>
  <c r="K23" i="3"/>
  <c r="K24" i="3" s="1"/>
  <c r="K22" i="3"/>
  <c r="K12" i="3"/>
  <c r="K13" i="3" s="1"/>
  <c r="K14" i="3" s="1"/>
  <c r="K15" i="3" s="1"/>
  <c r="K16" i="3" s="1"/>
  <c r="K17" i="3" s="1"/>
  <c r="K18" i="3" s="1"/>
  <c r="K19" i="3" s="1"/>
  <c r="K20" i="3" s="1"/>
  <c r="K11" i="3"/>
  <c r="J2" i="3"/>
  <c r="H2" i="3"/>
  <c r="F11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8" i="3"/>
  <c r="E9" i="3" s="1"/>
  <c r="E10" i="3" s="1"/>
  <c r="D7" i="3"/>
  <c r="F7" i="3" s="1"/>
  <c r="E6" i="3"/>
  <c r="F5" i="3"/>
  <c r="E5" i="3"/>
  <c r="G4" i="3"/>
  <c r="G5" i="3" s="1"/>
  <c r="F4" i="3"/>
  <c r="I4" i="3" s="1"/>
  <c r="D4" i="3"/>
  <c r="D5" i="3" s="1"/>
  <c r="D6" i="3" s="1"/>
  <c r="F6" i="3" s="1"/>
  <c r="L3" i="3"/>
  <c r="K4" i="3" s="1"/>
  <c r="J3" i="3"/>
  <c r="H3" i="3"/>
  <c r="F3" i="3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5" i="1"/>
  <c r="E6" i="1" s="1"/>
  <c r="D4" i="1"/>
  <c r="F4" i="1" s="1"/>
  <c r="F3" i="1"/>
  <c r="H3" i="1" s="1"/>
  <c r="G6" i="3" l="1"/>
  <c r="H6" i="3" s="1"/>
  <c r="H5" i="3"/>
  <c r="G7" i="3"/>
  <c r="H7" i="3" s="1"/>
  <c r="K5" i="3"/>
  <c r="L4" i="3"/>
  <c r="I5" i="3"/>
  <c r="J4" i="3"/>
  <c r="H4" i="3"/>
  <c r="D8" i="3"/>
  <c r="G4" i="1"/>
  <c r="E25" i="1"/>
  <c r="E26" i="1" s="1"/>
  <c r="E27" i="1" s="1"/>
  <c r="E28" i="1" s="1"/>
  <c r="N3" i="1"/>
  <c r="M4" i="1" s="1"/>
  <c r="T3" i="1"/>
  <c r="S4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Q4" i="1" l="1"/>
  <c r="R4" i="1" s="1"/>
  <c r="O4" i="1"/>
  <c r="P4" i="1" s="1"/>
  <c r="F19" i="1"/>
  <c r="D27" i="1"/>
  <c r="D28" i="1" s="1"/>
  <c r="D29" i="1" s="1"/>
  <c r="D30" i="1" s="1"/>
  <c r="D31" i="1" s="1"/>
  <c r="D32" i="1" s="1"/>
  <c r="D33" i="1" s="1"/>
  <c r="D25" i="1"/>
  <c r="F9" i="1"/>
  <c r="I4" i="1"/>
  <c r="J4" i="1" s="1"/>
  <c r="L4" i="1"/>
  <c r="F8" i="1"/>
  <c r="F6" i="1"/>
  <c r="I6" i="3"/>
  <c r="J6" i="3" s="1"/>
  <c r="I7" i="3" s="1"/>
  <c r="J7" i="3" s="1"/>
  <c r="J5" i="3"/>
  <c r="F8" i="3"/>
  <c r="D9" i="3"/>
  <c r="K6" i="3"/>
  <c r="L6" i="3" s="1"/>
  <c r="K7" i="3" s="1"/>
  <c r="L7" i="3" s="1"/>
  <c r="L5" i="3"/>
  <c r="E29" i="1"/>
  <c r="F15" i="1"/>
  <c r="F12" i="1"/>
  <c r="M5" i="1"/>
  <c r="N4" i="1"/>
  <c r="S5" i="1"/>
  <c r="S6" i="1" s="1"/>
  <c r="T6" i="1" s="1"/>
  <c r="T4" i="1"/>
  <c r="F7" i="1"/>
  <c r="F23" i="1"/>
  <c r="F13" i="1"/>
  <c r="F16" i="1"/>
  <c r="F20" i="1"/>
  <c r="F5" i="1"/>
  <c r="H4" i="1"/>
  <c r="G5" i="1"/>
  <c r="F11" i="1"/>
  <c r="F17" i="1"/>
  <c r="F10" i="1"/>
  <c r="F14" i="1"/>
  <c r="F22" i="1"/>
  <c r="F21" i="1"/>
  <c r="F18" i="1"/>
  <c r="F24" i="1"/>
  <c r="S7" i="1" l="1"/>
  <c r="T7" i="1" s="1"/>
  <c r="S8" i="1" s="1"/>
  <c r="T8" i="1" s="1"/>
  <c r="S9" i="1" s="1"/>
  <c r="T9" i="1" s="1"/>
  <c r="S10" i="1" s="1"/>
  <c r="T10" i="1" s="1"/>
  <c r="S11" i="1" s="1"/>
  <c r="T11" i="1" s="1"/>
  <c r="S12" i="1" s="1"/>
  <c r="T12" i="1" s="1"/>
  <c r="S13" i="1" s="1"/>
  <c r="T13" i="1" s="1"/>
  <c r="S14" i="1" s="1"/>
  <c r="T14" i="1" s="1"/>
  <c r="S15" i="1" s="1"/>
  <c r="T15" i="1" s="1"/>
  <c r="S16" i="1" s="1"/>
  <c r="T16" i="1" s="1"/>
  <c r="S17" i="1" s="1"/>
  <c r="T17" i="1" s="1"/>
  <c r="S18" i="1" s="1"/>
  <c r="T18" i="1" s="1"/>
  <c r="S19" i="1" s="1"/>
  <c r="T19" i="1" s="1"/>
  <c r="S20" i="1" s="1"/>
  <c r="T20" i="1" s="1"/>
  <c r="S21" i="1" s="1"/>
  <c r="T21" i="1" s="1"/>
  <c r="S22" i="1" s="1"/>
  <c r="T22" i="1" s="1"/>
  <c r="S23" i="1" s="1"/>
  <c r="T23" i="1" s="1"/>
  <c r="S24" i="1" s="1"/>
  <c r="T24" i="1" s="1"/>
  <c r="M6" i="1"/>
  <c r="N6" i="1" s="1"/>
  <c r="M7" i="1" s="1"/>
  <c r="N7" i="1" s="1"/>
  <c r="M8" i="1" s="1"/>
  <c r="N8" i="1" s="1"/>
  <c r="M9" i="1" s="1"/>
  <c r="N9" i="1" s="1"/>
  <c r="M10" i="1" s="1"/>
  <c r="N10" i="1" s="1"/>
  <c r="M11" i="1" s="1"/>
  <c r="N11" i="1" s="1"/>
  <c r="M12" i="1" s="1"/>
  <c r="N12" i="1" s="1"/>
  <c r="M13" i="1" s="1"/>
  <c r="N13" i="1" s="1"/>
  <c r="M14" i="1" s="1"/>
  <c r="N14" i="1" s="1"/>
  <c r="M15" i="1" s="1"/>
  <c r="N15" i="1" s="1"/>
  <c r="M16" i="1" s="1"/>
  <c r="N16" i="1" s="1"/>
  <c r="M17" i="1" s="1"/>
  <c r="N17" i="1" s="1"/>
  <c r="M18" i="1" s="1"/>
  <c r="N18" i="1" s="1"/>
  <c r="M19" i="1" s="1"/>
  <c r="N19" i="1" s="1"/>
  <c r="M20" i="1" s="1"/>
  <c r="N20" i="1" s="1"/>
  <c r="M21" i="1" s="1"/>
  <c r="N21" i="1" s="1"/>
  <c r="M22" i="1" s="1"/>
  <c r="N22" i="1" s="1"/>
  <c r="M23" i="1" s="1"/>
  <c r="N23" i="1" s="1"/>
  <c r="M24" i="1" s="1"/>
  <c r="N24" i="1" s="1"/>
  <c r="O5" i="1"/>
  <c r="P5" i="1" s="1"/>
  <c r="Q5" i="1"/>
  <c r="R5" i="1" s="1"/>
  <c r="T5" i="1"/>
  <c r="F28" i="1"/>
  <c r="F27" i="1"/>
  <c r="H5" i="1"/>
  <c r="N5" i="1"/>
  <c r="F25" i="1"/>
  <c r="D26" i="1"/>
  <c r="F26" i="1" s="1"/>
  <c r="G6" i="1"/>
  <c r="L5" i="1"/>
  <c r="I5" i="1"/>
  <c r="J5" i="1" s="1"/>
  <c r="D34" i="1"/>
  <c r="F9" i="3"/>
  <c r="D10" i="3"/>
  <c r="K8" i="3"/>
  <c r="L8" i="3" s="1"/>
  <c r="G8" i="3"/>
  <c r="H8" i="3" s="1"/>
  <c r="I8" i="3"/>
  <c r="J8" i="3" s="1"/>
  <c r="E30" i="1"/>
  <c r="F29" i="1"/>
  <c r="Q6" i="1" l="1"/>
  <c r="R6" i="1" s="1"/>
  <c r="O6" i="1"/>
  <c r="P6" i="1" s="1"/>
  <c r="Q7" i="1"/>
  <c r="R7" i="1" s="1"/>
  <c r="Q8" i="1" s="1"/>
  <c r="R8" i="1" s="1"/>
  <c r="Q9" i="1" s="1"/>
  <c r="R9" i="1" s="1"/>
  <c r="Q10" i="1" s="1"/>
  <c r="R10" i="1" s="1"/>
  <c r="Q11" i="1" s="1"/>
  <c r="R11" i="1" s="1"/>
  <c r="Q12" i="1" s="1"/>
  <c r="R12" i="1" s="1"/>
  <c r="Q13" i="1" s="1"/>
  <c r="R13" i="1" s="1"/>
  <c r="Q14" i="1" s="1"/>
  <c r="R14" i="1" s="1"/>
  <c r="Q15" i="1" s="1"/>
  <c r="R15" i="1" s="1"/>
  <c r="Q16" i="1" s="1"/>
  <c r="R16" i="1" s="1"/>
  <c r="Q17" i="1" s="1"/>
  <c r="R17" i="1" s="1"/>
  <c r="Q18" i="1" s="1"/>
  <c r="R18" i="1" s="1"/>
  <c r="Q19" i="1" s="1"/>
  <c r="R19" i="1" s="1"/>
  <c r="Q20" i="1" s="1"/>
  <c r="R20" i="1" s="1"/>
  <c r="Q21" i="1" s="1"/>
  <c r="R21" i="1" s="1"/>
  <c r="Q22" i="1" s="1"/>
  <c r="R22" i="1" s="1"/>
  <c r="Q23" i="1" s="1"/>
  <c r="R23" i="1" s="1"/>
  <c r="Q24" i="1" s="1"/>
  <c r="R24" i="1" s="1"/>
  <c r="O7" i="1"/>
  <c r="P7" i="1" s="1"/>
  <c r="O8" i="1" s="1"/>
  <c r="P8" i="1" s="1"/>
  <c r="O9" i="1" s="1"/>
  <c r="P9" i="1" s="1"/>
  <c r="O10" i="1" s="1"/>
  <c r="P10" i="1" s="1"/>
  <c r="O11" i="1" s="1"/>
  <c r="P11" i="1" s="1"/>
  <c r="O12" i="1" s="1"/>
  <c r="P12" i="1" s="1"/>
  <c r="O13" i="1" s="1"/>
  <c r="P13" i="1" s="1"/>
  <c r="O14" i="1" s="1"/>
  <c r="P14" i="1" s="1"/>
  <c r="O15" i="1" s="1"/>
  <c r="P15" i="1" s="1"/>
  <c r="O16" i="1" s="1"/>
  <c r="P16" i="1" s="1"/>
  <c r="O17" i="1" s="1"/>
  <c r="P17" i="1" s="1"/>
  <c r="O18" i="1" s="1"/>
  <c r="P18" i="1" s="1"/>
  <c r="O19" i="1" s="1"/>
  <c r="P19" i="1" s="1"/>
  <c r="O20" i="1" s="1"/>
  <c r="P20" i="1" s="1"/>
  <c r="O21" i="1" s="1"/>
  <c r="P21" i="1" s="1"/>
  <c r="O22" i="1" s="1"/>
  <c r="P22" i="1" s="1"/>
  <c r="O23" i="1" s="1"/>
  <c r="P23" i="1" s="1"/>
  <c r="O24" i="1" s="1"/>
  <c r="P24" i="1" s="1"/>
  <c r="S25" i="1"/>
  <c r="S26" i="1" s="1"/>
  <c r="T26" i="1" s="1"/>
  <c r="S27" i="1" s="1"/>
  <c r="T27" i="1" s="1"/>
  <c r="S28" i="1" s="1"/>
  <c r="T28" i="1" s="1"/>
  <c r="S29" i="1" s="1"/>
  <c r="M25" i="1"/>
  <c r="M26" i="1" s="1"/>
  <c r="T25" i="1"/>
  <c r="D35" i="1"/>
  <c r="H6" i="1"/>
  <c r="G7" i="1" s="1"/>
  <c r="L6" i="1"/>
  <c r="I6" i="1"/>
  <c r="J6" i="1" s="1"/>
  <c r="N26" i="1"/>
  <c r="M27" i="1" s="1"/>
  <c r="N27" i="1" s="1"/>
  <c r="M28" i="1" s="1"/>
  <c r="N28" i="1" s="1"/>
  <c r="M29" i="1" s="1"/>
  <c r="N29" i="1" s="1"/>
  <c r="F30" i="1"/>
  <c r="E31" i="1"/>
  <c r="D11" i="3"/>
  <c r="F10" i="3"/>
  <c r="I9" i="3"/>
  <c r="J9" i="3" s="1"/>
  <c r="K9" i="3"/>
  <c r="L9" i="3" s="1"/>
  <c r="G9" i="3"/>
  <c r="H9" i="3" s="1"/>
  <c r="O25" i="1" l="1"/>
  <c r="P25" i="1" s="1"/>
  <c r="O26" i="1" s="1"/>
  <c r="P26" i="1" s="1"/>
  <c r="O27" i="1" s="1"/>
  <c r="P27" i="1" s="1"/>
  <c r="O28" i="1" s="1"/>
  <c r="P28" i="1" s="1"/>
  <c r="O29" i="1" s="1"/>
  <c r="P29" i="1" s="1"/>
  <c r="N25" i="1"/>
  <c r="Q25" i="1"/>
  <c r="R25" i="1" s="1"/>
  <c r="Q26" i="1" s="1"/>
  <c r="R26" i="1" s="1"/>
  <c r="Q27" i="1" s="1"/>
  <c r="R27" i="1" s="1"/>
  <c r="Q28" i="1" s="1"/>
  <c r="R28" i="1" s="1"/>
  <c r="Q29" i="1" s="1"/>
  <c r="R29" i="1" s="1"/>
  <c r="H7" i="1"/>
  <c r="G8" i="1" s="1"/>
  <c r="L7" i="1"/>
  <c r="I7" i="1"/>
  <c r="J7" i="1" s="1"/>
  <c r="D36" i="1"/>
  <c r="E32" i="1"/>
  <c r="E33" i="1" s="1"/>
  <c r="F31" i="1"/>
  <c r="I10" i="3"/>
  <c r="J10" i="3" s="1"/>
  <c r="K10" i="3"/>
  <c r="L10" i="3" s="1"/>
  <c r="G10" i="3"/>
  <c r="H10" i="3" s="1"/>
  <c r="D12" i="3"/>
  <c r="S30" i="1"/>
  <c r="T29" i="1"/>
  <c r="M30" i="1"/>
  <c r="Q30" i="1" l="1"/>
  <c r="R30" i="1" s="1"/>
  <c r="O30" i="1"/>
  <c r="P30" i="1" s="1"/>
  <c r="E34" i="1"/>
  <c r="F33" i="1"/>
  <c r="D37" i="1"/>
  <c r="H8" i="1"/>
  <c r="G9" i="1" s="1"/>
  <c r="I8" i="1"/>
  <c r="J8" i="1" s="1"/>
  <c r="L8" i="1"/>
  <c r="D13" i="3"/>
  <c r="F12" i="3"/>
  <c r="L11" i="3"/>
  <c r="J11" i="3"/>
  <c r="N30" i="1"/>
  <c r="M31" i="1"/>
  <c r="T30" i="1"/>
  <c r="S31" i="1"/>
  <c r="O31" i="1" l="1"/>
  <c r="P31" i="1" s="1"/>
  <c r="Q31" i="1"/>
  <c r="R31" i="1" s="1"/>
  <c r="T31" i="1"/>
  <c r="S32" i="1"/>
  <c r="D38" i="1"/>
  <c r="N31" i="1"/>
  <c r="M32" i="1"/>
  <c r="H9" i="1"/>
  <c r="G10" i="1" s="1"/>
  <c r="L9" i="1"/>
  <c r="I9" i="1"/>
  <c r="J9" i="1" s="1"/>
  <c r="E35" i="1"/>
  <c r="F34" i="1"/>
  <c r="L12" i="3"/>
  <c r="J12" i="3"/>
  <c r="F13" i="3"/>
  <c r="D14" i="3"/>
  <c r="Q32" i="1" l="1"/>
  <c r="R32" i="1" s="1"/>
  <c r="O32" i="1"/>
  <c r="P32" i="1" s="1"/>
  <c r="H10" i="1"/>
  <c r="G11" i="1" s="1"/>
  <c r="L10" i="1"/>
  <c r="I10" i="1"/>
  <c r="J10" i="1" s="1"/>
  <c r="D39" i="1"/>
  <c r="E36" i="1"/>
  <c r="F35" i="1"/>
  <c r="J13" i="3"/>
  <c r="L13" i="3"/>
  <c r="D15" i="3"/>
  <c r="F14" i="3"/>
  <c r="E37" i="1" l="1"/>
  <c r="F36" i="1"/>
  <c r="D40" i="1"/>
  <c r="H11" i="1"/>
  <c r="G12" i="1" s="1"/>
  <c r="L11" i="1"/>
  <c r="I11" i="1"/>
  <c r="J11" i="1" s="1"/>
  <c r="F15" i="3"/>
  <c r="D16" i="3"/>
  <c r="J14" i="3"/>
  <c r="L14" i="3"/>
  <c r="F40" i="1" l="1"/>
  <c r="H12" i="1"/>
  <c r="G13" i="1" s="1"/>
  <c r="L12" i="1"/>
  <c r="I12" i="1"/>
  <c r="J12" i="1" s="1"/>
  <c r="E38" i="1"/>
  <c r="F37" i="1"/>
  <c r="D17" i="3"/>
  <c r="F16" i="3"/>
  <c r="L15" i="3"/>
  <c r="J15" i="3"/>
  <c r="H13" i="1" l="1"/>
  <c r="G14" i="1" s="1"/>
  <c r="L13" i="1"/>
  <c r="I13" i="1"/>
  <c r="J13" i="1" s="1"/>
  <c r="F39" i="1"/>
  <c r="F38" i="1"/>
  <c r="L16" i="3"/>
  <c r="J16" i="3"/>
  <c r="F17" i="3"/>
  <c r="D18" i="3"/>
  <c r="H14" i="1" l="1"/>
  <c r="G15" i="1" s="1"/>
  <c r="L14" i="1"/>
  <c r="I14" i="1"/>
  <c r="J14" i="1" s="1"/>
  <c r="J17" i="3"/>
  <c r="L17" i="3"/>
  <c r="D19" i="3"/>
  <c r="F18" i="3"/>
  <c r="H15" i="1" l="1"/>
  <c r="G16" i="1" s="1"/>
  <c r="L15" i="1"/>
  <c r="I15" i="1"/>
  <c r="J15" i="1" s="1"/>
  <c r="F19" i="3"/>
  <c r="D20" i="3"/>
  <c r="J18" i="3"/>
  <c r="L18" i="3"/>
  <c r="H16" i="1" l="1"/>
  <c r="G17" i="1" s="1"/>
  <c r="L16" i="1"/>
  <c r="I16" i="1"/>
  <c r="J16" i="1" s="1"/>
  <c r="D21" i="3"/>
  <c r="F20" i="3"/>
  <c r="L19" i="3"/>
  <c r="J19" i="3"/>
  <c r="H17" i="1" l="1"/>
  <c r="G18" i="1" s="1"/>
  <c r="L17" i="1"/>
  <c r="I17" i="1"/>
  <c r="J17" i="1" s="1"/>
  <c r="L20" i="3"/>
  <c r="J20" i="3"/>
  <c r="F21" i="3"/>
  <c r="D22" i="3"/>
  <c r="H18" i="1" l="1"/>
  <c r="G19" i="1" s="1"/>
  <c r="L18" i="1"/>
  <c r="I18" i="1"/>
  <c r="J18" i="1" s="1"/>
  <c r="I21" i="3"/>
  <c r="K21" i="3"/>
  <c r="L21" i="3" s="1"/>
  <c r="D23" i="3"/>
  <c r="F22" i="3"/>
  <c r="H19" i="1" l="1"/>
  <c r="G20" i="1" s="1"/>
  <c r="L19" i="1"/>
  <c r="I19" i="1"/>
  <c r="J19" i="1" s="1"/>
  <c r="J21" i="3"/>
  <c r="F23" i="3"/>
  <c r="D24" i="3"/>
  <c r="L22" i="3"/>
  <c r="H20" i="1" l="1"/>
  <c r="G21" i="1" s="1"/>
  <c r="I20" i="1"/>
  <c r="J20" i="1" s="1"/>
  <c r="L20" i="1"/>
  <c r="J22" i="3"/>
  <c r="D27" i="3"/>
  <c r="D25" i="3"/>
  <c r="F24" i="3"/>
  <c r="L23" i="3"/>
  <c r="J23" i="3"/>
  <c r="H21" i="1" l="1"/>
  <c r="G22" i="1" s="1"/>
  <c r="L21" i="1"/>
  <c r="I21" i="1"/>
  <c r="J21" i="1" s="1"/>
  <c r="F25" i="3"/>
  <c r="D26" i="3"/>
  <c r="F26" i="3" s="1"/>
  <c r="F27" i="3"/>
  <c r="D28" i="3"/>
  <c r="H22" i="1" l="1"/>
  <c r="G23" i="1" s="1"/>
  <c r="L22" i="1"/>
  <c r="I22" i="1"/>
  <c r="J22" i="1" s="1"/>
  <c r="F28" i="3"/>
  <c r="D29" i="3"/>
  <c r="I25" i="3"/>
  <c r="J24" i="3"/>
  <c r="K25" i="3"/>
  <c r="L24" i="3"/>
  <c r="H23" i="1" l="1"/>
  <c r="G24" i="1" s="1"/>
  <c r="L23" i="1"/>
  <c r="I23" i="1"/>
  <c r="J23" i="1" s="1"/>
  <c r="I26" i="3"/>
  <c r="J25" i="3"/>
  <c r="K26" i="3"/>
  <c r="L26" i="3" s="1"/>
  <c r="L27" i="3" s="1"/>
  <c r="L28" i="3" s="1"/>
  <c r="L25" i="3"/>
  <c r="F29" i="3"/>
  <c r="D30" i="3"/>
  <c r="I24" i="1" l="1"/>
  <c r="J24" i="1" s="1"/>
  <c r="L24" i="1"/>
  <c r="H24" i="1"/>
  <c r="G25" i="1"/>
  <c r="J26" i="3"/>
  <c r="D31" i="3"/>
  <c r="F31" i="3" s="1"/>
  <c r="F30" i="3"/>
  <c r="G26" i="1" l="1"/>
  <c r="L25" i="1"/>
  <c r="I25" i="1"/>
  <c r="J25" i="1" s="1"/>
  <c r="H25" i="1"/>
  <c r="I30" i="3"/>
  <c r="J28" i="3"/>
  <c r="J27" i="3"/>
  <c r="K30" i="3"/>
  <c r="L29" i="3"/>
  <c r="L26" i="1" l="1"/>
  <c r="I26" i="1"/>
  <c r="J26" i="1" s="1"/>
  <c r="H26" i="1"/>
  <c r="G27" i="1" s="1"/>
  <c r="J29" i="3"/>
  <c r="I31" i="3"/>
  <c r="J31" i="3" s="1"/>
  <c r="J30" i="3"/>
  <c r="K31" i="3"/>
  <c r="L31" i="3" s="1"/>
  <c r="L30" i="3"/>
  <c r="H11" i="3"/>
  <c r="H12" i="3"/>
  <c r="L27" i="1" l="1"/>
  <c r="I27" i="1"/>
  <c r="J27" i="1" s="1"/>
  <c r="H27" i="1"/>
  <c r="G28" i="1" s="1"/>
  <c r="H13" i="3"/>
  <c r="H28" i="1" l="1"/>
  <c r="G29" i="1" s="1"/>
  <c r="I28" i="1"/>
  <c r="J28" i="1" s="1"/>
  <c r="L28" i="1"/>
  <c r="H14" i="3"/>
  <c r="H29" i="1" l="1"/>
  <c r="L29" i="1"/>
  <c r="I29" i="1"/>
  <c r="J29" i="1" s="1"/>
  <c r="G30" i="1"/>
  <c r="H15" i="3"/>
  <c r="G31" i="1" l="1"/>
  <c r="L30" i="1"/>
  <c r="I30" i="1"/>
  <c r="J30" i="1" s="1"/>
  <c r="H30" i="1"/>
  <c r="H16" i="3"/>
  <c r="G32" i="1" l="1"/>
  <c r="L32" i="1" s="1"/>
  <c r="L31" i="1"/>
  <c r="I31" i="1"/>
  <c r="H31" i="1"/>
  <c r="H17" i="3"/>
  <c r="I32" i="1" l="1"/>
  <c r="J31" i="1"/>
  <c r="H18" i="3"/>
  <c r="J32" i="1" l="1"/>
  <c r="H19" i="3"/>
  <c r="H20" i="3" l="1"/>
  <c r="G21" i="3" l="1"/>
  <c r="H21" i="3" l="1"/>
  <c r="H22" i="3" l="1"/>
  <c r="H23" i="3" l="1"/>
  <c r="G25" i="3" l="1"/>
  <c r="H24" i="3"/>
  <c r="G26" i="3" l="1"/>
  <c r="H25" i="3"/>
  <c r="H26" i="3" l="1"/>
  <c r="H27" i="3" l="1"/>
  <c r="H28" i="3" l="1"/>
  <c r="G30" i="3" l="1"/>
  <c r="H29" i="3"/>
  <c r="H30" i="3" l="1"/>
  <c r="G31" i="3"/>
  <c r="H31" i="3" l="1"/>
  <c r="O31" i="3" s="1"/>
  <c r="N31" i="3"/>
  <c r="F32" i="1" l="1"/>
  <c r="H32" i="1" l="1"/>
  <c r="G33" i="1" s="1"/>
  <c r="N32" i="1"/>
  <c r="M33" i="1" s="1"/>
  <c r="T32" i="1"/>
  <c r="S33" i="1" s="1"/>
  <c r="T33" i="1" s="1"/>
  <c r="S34" i="1" s="1"/>
  <c r="T34" i="1" s="1"/>
  <c r="S35" i="1" s="1"/>
  <c r="T35" i="1" s="1"/>
  <c r="S36" i="1" s="1"/>
  <c r="T36" i="1" s="1"/>
  <c r="S37" i="1" s="1"/>
  <c r="T37" i="1" s="1"/>
  <c r="S38" i="1" s="1"/>
  <c r="T38" i="1" s="1"/>
  <c r="S39" i="1" s="1"/>
  <c r="T39" i="1" s="1"/>
  <c r="S40" i="1" s="1"/>
  <c r="N33" i="1" l="1"/>
  <c r="M34" i="1" s="1"/>
  <c r="N34" i="1" s="1"/>
  <c r="M35" i="1" s="1"/>
  <c r="N35" i="1" s="1"/>
  <c r="M36" i="1" s="1"/>
  <c r="N36" i="1" s="1"/>
  <c r="M37" i="1" s="1"/>
  <c r="N37" i="1" s="1"/>
  <c r="M38" i="1" s="1"/>
  <c r="N38" i="1" s="1"/>
  <c r="M39" i="1" s="1"/>
  <c r="N39" i="1" s="1"/>
  <c r="M40" i="1" s="1"/>
  <c r="N40" i="1" s="1"/>
  <c r="O33" i="1"/>
  <c r="P33" i="1" s="1"/>
  <c r="Q33" i="1"/>
  <c r="R33" i="1" s="1"/>
  <c r="T40" i="1"/>
  <c r="K33" i="1"/>
  <c r="L33" i="1" s="1"/>
  <c r="I33" i="1"/>
  <c r="J33" i="1" s="1"/>
  <c r="H33" i="1"/>
  <c r="G34" i="1" s="1"/>
  <c r="Q34" i="1" l="1"/>
  <c r="R34" i="1" s="1"/>
  <c r="Q35" i="1" s="1"/>
  <c r="R35" i="1" s="1"/>
  <c r="Q36" i="1" s="1"/>
  <c r="R36" i="1" s="1"/>
  <c r="Q37" i="1" s="1"/>
  <c r="R37" i="1" s="1"/>
  <c r="Q38" i="1" s="1"/>
  <c r="R38" i="1" s="1"/>
  <c r="Q39" i="1" s="1"/>
  <c r="R39" i="1" s="1"/>
  <c r="Q40" i="1" s="1"/>
  <c r="R40" i="1" s="1"/>
  <c r="O34" i="1"/>
  <c r="P34" i="1" s="1"/>
  <c r="O35" i="1" s="1"/>
  <c r="P35" i="1" s="1"/>
  <c r="O36" i="1" s="1"/>
  <c r="P36" i="1" s="1"/>
  <c r="O37" i="1" s="1"/>
  <c r="P37" i="1" s="1"/>
  <c r="O38" i="1" s="1"/>
  <c r="P38" i="1" s="1"/>
  <c r="O39" i="1" s="1"/>
  <c r="P39" i="1" s="1"/>
  <c r="O40" i="1" s="1"/>
  <c r="P40" i="1" s="1"/>
  <c r="K34" i="1"/>
  <c r="L34" i="1" s="1"/>
  <c r="I34" i="1"/>
  <c r="J34" i="1" s="1"/>
  <c r="H34" i="1"/>
  <c r="G35" i="1" s="1"/>
  <c r="I35" i="1" l="1"/>
  <c r="K35" i="1"/>
  <c r="L35" i="1" s="1"/>
  <c r="H35" i="1"/>
  <c r="G36" i="1" s="1"/>
  <c r="J35" i="1"/>
  <c r="K36" i="1" l="1"/>
  <c r="L36" i="1" s="1"/>
  <c r="I36" i="1"/>
  <c r="J36" i="1"/>
  <c r="H36" i="1"/>
  <c r="G37" i="1" s="1"/>
  <c r="K37" i="1" l="1"/>
  <c r="I37" i="1"/>
  <c r="J37" i="1" s="1"/>
  <c r="H37" i="1"/>
  <c r="G38" i="1" s="1"/>
  <c r="L37" i="1"/>
  <c r="K38" i="1" s="1"/>
  <c r="I38" i="1" l="1"/>
  <c r="J38" i="1" s="1"/>
  <c r="H38" i="1"/>
  <c r="G39" i="1" s="1"/>
  <c r="L38" i="1"/>
  <c r="K39" i="1" l="1"/>
  <c r="I39" i="1"/>
  <c r="J39" i="1" s="1"/>
  <c r="H39" i="1"/>
  <c r="G40" i="1" s="1"/>
  <c r="L39" i="1"/>
  <c r="H40" i="1" l="1"/>
  <c r="I40" i="1"/>
  <c r="K40" i="1"/>
  <c r="L40" i="1" l="1"/>
  <c r="J40" i="1"/>
</calcChain>
</file>

<file path=xl/sharedStrings.xml><?xml version="1.0" encoding="utf-8"?>
<sst xmlns="http://schemas.openxmlformats.org/spreadsheetml/2006/main" count="104" uniqueCount="43">
  <si>
    <t>Date</t>
  </si>
  <si>
    <t>Movement</t>
  </si>
  <si>
    <t>Notes</t>
  </si>
  <si>
    <t>Cash</t>
  </si>
  <si>
    <t>Investments</t>
  </si>
  <si>
    <t>Paul Value</t>
  </si>
  <si>
    <t>Paul Split</t>
  </si>
  <si>
    <t>Vivian Value</t>
  </si>
  <si>
    <t>Vivan Split</t>
  </si>
  <si>
    <t>Unallocated Value</t>
  </si>
  <si>
    <t>Unallocated Split</t>
  </si>
  <si>
    <t>Contribution</t>
  </si>
  <si>
    <t>Scheme Value</t>
  </si>
  <si>
    <t>Property Purchase</t>
  </si>
  <si>
    <t>Paul partial transfer in</t>
  </si>
  <si>
    <t>Vivan partial transfer in</t>
  </si>
  <si>
    <t>Property Purchase Completion</t>
  </si>
  <si>
    <t>Solicitors Fees</t>
  </si>
  <si>
    <t>PP Fees</t>
  </si>
  <si>
    <t>GDPR Fees</t>
  </si>
  <si>
    <t>Rent</t>
  </si>
  <si>
    <t>ICO Fees</t>
  </si>
  <si>
    <t>Vivian transfer in</t>
  </si>
  <si>
    <t>Paul transfer in</t>
  </si>
  <si>
    <t>Vivian in-specie property transfer</t>
  </si>
  <si>
    <t>Paul in-specie property transfer</t>
  </si>
  <si>
    <t>Paul PCLS</t>
  </si>
  <si>
    <t>Paul Uncry</t>
  </si>
  <si>
    <t>Paul Uncry %</t>
  </si>
  <si>
    <t>Paul Cry</t>
  </si>
  <si>
    <t>Paul Cry %</t>
  </si>
  <si>
    <t>Fees</t>
  </si>
  <si>
    <t>Sale of Furnival Road (minus fees)</t>
  </si>
  <si>
    <t>Vivian Uncry</t>
  </si>
  <si>
    <t>Vivian Uncry %</t>
  </si>
  <si>
    <t>Vivian Cry</t>
  </si>
  <si>
    <t>Vivian Crys %</t>
  </si>
  <si>
    <t>Revaluation of land (£122,000 -&gt; £140,000)</t>
  </si>
  <si>
    <t>Vivian PCLS (£332,958.64)</t>
  </si>
  <si>
    <t>Paul PCLS (£136,817.20)</t>
  </si>
  <si>
    <t>Allocation of unallocated fund</t>
  </si>
  <si>
    <t>Paul Drawdown</t>
  </si>
  <si>
    <t>Vivaian Drawdown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</si>
</sst>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3456-4046-4430-9DF0-18FD7781AE8F}">
  <dimension ref="A1:W52"/>
  <sheetViews>
    <sheetView tabSelected="1" workbookViewId="0">
      <pane ySplit="1" topLeftCell="A29" activePane="bottomLeft" state="frozen"/>
      <selection pane="bottomLeft" activeCell="A44" sqref="A44"/>
    </sheetView>
  </sheetViews>
  <sheetFormatPr defaultRowHeight="15" x14ac:dyDescent="0.25"/>
  <cols>
    <col min="1" max="1" width="10.7109375" bestFit="1" customWidth="1"/>
    <col min="2" max="2" width="11.140625" style="2" bestFit="1" customWidth="1"/>
    <col min="3" max="3" width="38.7109375" bestFit="1" customWidth="1"/>
    <col min="4" max="4" width="11.140625" style="2" bestFit="1" customWidth="1"/>
    <col min="5" max="5" width="12" style="2" bestFit="1" customWidth="1"/>
    <col min="6" max="6" width="13.7109375" style="2" bestFit="1" customWidth="1"/>
    <col min="7" max="7" width="11.140625" style="2" bestFit="1" customWidth="1"/>
    <col min="8" max="8" width="9.28515625" style="3" bestFit="1" customWidth="1"/>
    <col min="9" max="9" width="13.28515625" style="2" bestFit="1" customWidth="1"/>
    <col min="10" max="10" width="12.28515625" style="3" bestFit="1" customWidth="1"/>
    <col min="11" max="11" width="11.140625" style="2" bestFit="1" customWidth="1"/>
    <col min="12" max="12" width="10.140625" style="3" bestFit="1" customWidth="1"/>
    <col min="13" max="13" width="12.140625" style="2" bestFit="1" customWidth="1"/>
    <col min="14" max="14" width="10.42578125" style="3" bestFit="1" customWidth="1"/>
    <col min="15" max="15" width="16.5703125" style="2" customWidth="1"/>
    <col min="16" max="16" width="10.42578125" style="3" customWidth="1"/>
    <col min="17" max="17" width="11.140625" style="2" bestFit="1" customWidth="1"/>
    <col min="18" max="18" width="10.42578125" style="3" customWidth="1"/>
    <col min="19" max="19" width="17.42578125" style="2" bestFit="1" customWidth="1"/>
    <col min="20" max="20" width="16.140625" style="3" bestFit="1" customWidth="1"/>
    <col min="22" max="22" width="11.140625" bestFit="1" customWidth="1"/>
  </cols>
  <sheetData>
    <row r="1" spans="1:20" s="4" customFormat="1" x14ac:dyDescent="0.25">
      <c r="A1" s="4" t="s">
        <v>0</v>
      </c>
      <c r="B1" s="5" t="s">
        <v>1</v>
      </c>
      <c r="C1" s="4" t="s">
        <v>2</v>
      </c>
      <c r="D1" s="5" t="s">
        <v>3</v>
      </c>
      <c r="E1" s="5" t="s">
        <v>4</v>
      </c>
      <c r="F1" s="5" t="s">
        <v>12</v>
      </c>
      <c r="G1" s="5" t="s">
        <v>5</v>
      </c>
      <c r="H1" s="6" t="s">
        <v>6</v>
      </c>
      <c r="I1" s="5" t="s">
        <v>27</v>
      </c>
      <c r="J1" s="6" t="s">
        <v>28</v>
      </c>
      <c r="K1" s="5" t="s">
        <v>29</v>
      </c>
      <c r="L1" s="6" t="s">
        <v>30</v>
      </c>
      <c r="M1" s="5" t="s">
        <v>7</v>
      </c>
      <c r="N1" s="6" t="s">
        <v>8</v>
      </c>
      <c r="O1" s="5" t="s">
        <v>33</v>
      </c>
      <c r="P1" s="6" t="s">
        <v>34</v>
      </c>
      <c r="Q1" s="5" t="s">
        <v>35</v>
      </c>
      <c r="R1" s="6" t="s">
        <v>36</v>
      </c>
      <c r="S1" s="5" t="s">
        <v>9</v>
      </c>
      <c r="T1" s="6" t="s">
        <v>10</v>
      </c>
    </row>
    <row r="3" spans="1:20" x14ac:dyDescent="0.25">
      <c r="A3" s="1">
        <v>43200</v>
      </c>
      <c r="B3" s="2">
        <v>80200</v>
      </c>
      <c r="C3" t="s">
        <v>11</v>
      </c>
      <c r="D3" s="2">
        <v>80200</v>
      </c>
      <c r="E3" s="2">
        <v>0</v>
      </c>
      <c r="F3" s="2">
        <f>D3+E3</f>
        <v>80200</v>
      </c>
      <c r="G3" s="2">
        <v>40000</v>
      </c>
      <c r="H3" s="3">
        <f>G3/F3</f>
        <v>0.49875311720698257</v>
      </c>
      <c r="I3" s="2">
        <f>G3</f>
        <v>40000</v>
      </c>
      <c r="J3" s="3">
        <f>I3/G3</f>
        <v>1</v>
      </c>
      <c r="K3" s="2">
        <v>0</v>
      </c>
      <c r="L3" s="3">
        <f>K3/G3</f>
        <v>0</v>
      </c>
      <c r="M3" s="2">
        <v>40000</v>
      </c>
      <c r="N3" s="3">
        <f>M3/F3</f>
        <v>0.49875311720698257</v>
      </c>
      <c r="O3" s="2">
        <f>M3</f>
        <v>40000</v>
      </c>
      <c r="P3" s="3">
        <f>O3/M3</f>
        <v>1</v>
      </c>
      <c r="Q3" s="2">
        <v>0</v>
      </c>
      <c r="R3" s="3">
        <f>Q3/M3</f>
        <v>0</v>
      </c>
      <c r="S3" s="2">
        <v>200</v>
      </c>
      <c r="T3" s="3">
        <f>S3/F3</f>
        <v>2.4937655860349127E-3</v>
      </c>
    </row>
    <row r="4" spans="1:20" x14ac:dyDescent="0.25">
      <c r="A4" s="1">
        <v>43200</v>
      </c>
      <c r="B4" s="2">
        <v>-80000</v>
      </c>
      <c r="C4" t="s">
        <v>13</v>
      </c>
      <c r="D4" s="2">
        <f>D3+B4</f>
        <v>200</v>
      </c>
      <c r="E4" s="2">
        <v>80000</v>
      </c>
      <c r="F4" s="2">
        <f>D4+E4</f>
        <v>80200</v>
      </c>
      <c r="G4" s="2">
        <f>F4*H3</f>
        <v>40000</v>
      </c>
      <c r="H4" s="3">
        <f t="shared" ref="H4:H22" si="0">G4/F4</f>
        <v>0.49875311720698257</v>
      </c>
      <c r="I4" s="2">
        <f t="shared" ref="I4:I31" si="1">G4</f>
        <v>40000</v>
      </c>
      <c r="J4" s="3">
        <f t="shared" ref="J4:J32" si="2">I4/G4</f>
        <v>1</v>
      </c>
      <c r="K4" s="2">
        <v>0</v>
      </c>
      <c r="L4" s="3">
        <f t="shared" ref="L4:L32" si="3">K4/G4</f>
        <v>0</v>
      </c>
      <c r="M4" s="2">
        <f>F4*N3</f>
        <v>40000</v>
      </c>
      <c r="N4" s="3">
        <f t="shared" ref="N4:N22" si="4">M4/F4</f>
        <v>0.49875311720698257</v>
      </c>
      <c r="O4" s="2">
        <f>M4*P3</f>
        <v>40000</v>
      </c>
      <c r="P4" s="3">
        <f>O4/M4</f>
        <v>1</v>
      </c>
      <c r="Q4" s="2">
        <f>M4*R3</f>
        <v>0</v>
      </c>
      <c r="R4" s="3">
        <f>Q4/M4</f>
        <v>0</v>
      </c>
      <c r="S4" s="2">
        <f>F4*T3</f>
        <v>200</v>
      </c>
      <c r="T4" s="3">
        <f t="shared" ref="T4:T22" si="5">S4/F4</f>
        <v>2.4937655860349127E-3</v>
      </c>
    </row>
    <row r="5" spans="1:20" x14ac:dyDescent="0.25">
      <c r="A5" s="1">
        <v>43203</v>
      </c>
      <c r="B5" s="2">
        <v>30236.799999999999</v>
      </c>
      <c r="C5" t="s">
        <v>14</v>
      </c>
      <c r="D5" s="2">
        <f t="shared" ref="D5:D30" si="6">D4+B5</f>
        <v>30436.799999999999</v>
      </c>
      <c r="E5" s="2">
        <f>E4</f>
        <v>80000</v>
      </c>
      <c r="F5" s="2">
        <f t="shared" ref="F5:F32" si="7">D5+E5</f>
        <v>110436.8</v>
      </c>
      <c r="G5" s="2">
        <f>G4+B5</f>
        <v>70236.800000000003</v>
      </c>
      <c r="H5" s="3">
        <f t="shared" si="0"/>
        <v>0.63599090158353011</v>
      </c>
      <c r="I5" s="2">
        <f t="shared" si="1"/>
        <v>70236.800000000003</v>
      </c>
      <c r="J5" s="3">
        <f t="shared" si="2"/>
        <v>1</v>
      </c>
      <c r="K5" s="2">
        <v>0</v>
      </c>
      <c r="L5" s="3">
        <f t="shared" si="3"/>
        <v>0</v>
      </c>
      <c r="M5" s="2">
        <f>M4</f>
        <v>40000</v>
      </c>
      <c r="N5" s="3">
        <f t="shared" si="4"/>
        <v>0.36219810787708445</v>
      </c>
      <c r="O5" s="2">
        <f t="shared" ref="O5:O39" si="8">M5*P4</f>
        <v>40000</v>
      </c>
      <c r="P5" s="3">
        <f t="shared" ref="P5:P42" si="9">O5/M5</f>
        <v>1</v>
      </c>
      <c r="Q5" s="2">
        <f t="shared" ref="Q5:Q39" si="10">M5*R4</f>
        <v>0</v>
      </c>
      <c r="R5" s="3">
        <f t="shared" ref="R5:R42" si="11">Q5/M5</f>
        <v>0</v>
      </c>
      <c r="S5" s="2">
        <f>S4</f>
        <v>200</v>
      </c>
      <c r="T5" s="3">
        <f t="shared" si="5"/>
        <v>1.8109905393854221E-3</v>
      </c>
    </row>
    <row r="6" spans="1:20" x14ac:dyDescent="0.25">
      <c r="A6" s="1">
        <v>43203</v>
      </c>
      <c r="B6" s="2">
        <v>14763.2</v>
      </c>
      <c r="C6" t="s">
        <v>15</v>
      </c>
      <c r="D6" s="2">
        <f t="shared" si="6"/>
        <v>45200</v>
      </c>
      <c r="E6" s="2">
        <f>E5</f>
        <v>80000</v>
      </c>
      <c r="F6" s="2">
        <f t="shared" si="7"/>
        <v>125200</v>
      </c>
      <c r="G6" s="2">
        <f>G5</f>
        <v>70236.800000000003</v>
      </c>
      <c r="H6" s="3">
        <f t="shared" si="0"/>
        <v>0.56099680511182115</v>
      </c>
      <c r="I6" s="2">
        <f t="shared" si="1"/>
        <v>70236.800000000003</v>
      </c>
      <c r="J6" s="3">
        <f t="shared" si="2"/>
        <v>1</v>
      </c>
      <c r="K6" s="2">
        <v>0</v>
      </c>
      <c r="L6" s="3">
        <f t="shared" si="3"/>
        <v>0</v>
      </c>
      <c r="M6" s="2">
        <f>M5+B6</f>
        <v>54763.199999999997</v>
      </c>
      <c r="N6" s="3">
        <f t="shared" si="4"/>
        <v>0.43740575079872202</v>
      </c>
      <c r="O6" s="2">
        <f t="shared" si="8"/>
        <v>54763.199999999997</v>
      </c>
      <c r="P6" s="3">
        <f t="shared" si="9"/>
        <v>1</v>
      </c>
      <c r="Q6" s="2">
        <f t="shared" si="10"/>
        <v>0</v>
      </c>
      <c r="R6" s="3">
        <f t="shared" si="11"/>
        <v>0</v>
      </c>
      <c r="S6" s="2">
        <f>S5</f>
        <v>200</v>
      </c>
      <c r="T6" s="3">
        <f t="shared" si="5"/>
        <v>1.5974440894568689E-3</v>
      </c>
    </row>
    <row r="7" spans="1:20" x14ac:dyDescent="0.25">
      <c r="A7" s="1">
        <v>43228</v>
      </c>
      <c r="B7" s="2">
        <v>-42000</v>
      </c>
      <c r="C7" t="s">
        <v>16</v>
      </c>
      <c r="D7" s="2">
        <f t="shared" si="6"/>
        <v>3200</v>
      </c>
      <c r="E7" s="2">
        <v>122000</v>
      </c>
      <c r="F7" s="2">
        <f t="shared" si="7"/>
        <v>125200</v>
      </c>
      <c r="G7" s="2">
        <f>F7*H6</f>
        <v>70236.800000000003</v>
      </c>
      <c r="H7" s="3">
        <f t="shared" si="0"/>
        <v>0.56099680511182115</v>
      </c>
      <c r="I7" s="2">
        <f t="shared" si="1"/>
        <v>70236.800000000003</v>
      </c>
      <c r="J7" s="3">
        <f t="shared" si="2"/>
        <v>1</v>
      </c>
      <c r="K7" s="2">
        <v>0</v>
      </c>
      <c r="L7" s="3">
        <f t="shared" si="3"/>
        <v>0</v>
      </c>
      <c r="M7" s="2">
        <f>F7*N6</f>
        <v>54763.199999999997</v>
      </c>
      <c r="N7" s="3">
        <f t="shared" si="4"/>
        <v>0.43740575079872202</v>
      </c>
      <c r="O7" s="2">
        <f t="shared" si="8"/>
        <v>54763.199999999997</v>
      </c>
      <c r="P7" s="3">
        <f t="shared" si="9"/>
        <v>1</v>
      </c>
      <c r="Q7" s="2">
        <f t="shared" si="10"/>
        <v>0</v>
      </c>
      <c r="R7" s="3">
        <f t="shared" si="11"/>
        <v>0</v>
      </c>
      <c r="S7" s="2">
        <f>F7*T6</f>
        <v>200</v>
      </c>
      <c r="T7" s="3">
        <f t="shared" si="5"/>
        <v>1.5974440894568689E-3</v>
      </c>
    </row>
    <row r="8" spans="1:20" x14ac:dyDescent="0.25">
      <c r="A8" s="1">
        <v>43228</v>
      </c>
      <c r="B8" s="2">
        <v>-1235</v>
      </c>
      <c r="C8" t="s">
        <v>17</v>
      </c>
      <c r="D8" s="2">
        <f t="shared" si="6"/>
        <v>1965</v>
      </c>
      <c r="E8" s="2">
        <f>E7</f>
        <v>122000</v>
      </c>
      <c r="F8" s="2">
        <f t="shared" si="7"/>
        <v>123965</v>
      </c>
      <c r="G8" s="2">
        <f t="shared" ref="G8:G29" si="12">F8*H7</f>
        <v>69543.968945686909</v>
      </c>
      <c r="H8" s="3">
        <f t="shared" si="0"/>
        <v>0.56099680511182115</v>
      </c>
      <c r="I8" s="2">
        <f t="shared" si="1"/>
        <v>69543.968945686909</v>
      </c>
      <c r="J8" s="3">
        <f t="shared" si="2"/>
        <v>1</v>
      </c>
      <c r="K8" s="2">
        <v>0</v>
      </c>
      <c r="L8" s="3">
        <f t="shared" si="3"/>
        <v>0</v>
      </c>
      <c r="M8" s="2">
        <f t="shared" ref="M8:M22" si="13">F8*N7</f>
        <v>54223.003897763578</v>
      </c>
      <c r="N8" s="3">
        <f t="shared" si="4"/>
        <v>0.43740575079872202</v>
      </c>
      <c r="O8" s="2">
        <f t="shared" si="8"/>
        <v>54223.003897763578</v>
      </c>
      <c r="P8" s="3">
        <f t="shared" si="9"/>
        <v>1</v>
      </c>
      <c r="Q8" s="2">
        <f t="shared" si="10"/>
        <v>0</v>
      </c>
      <c r="R8" s="3">
        <f t="shared" si="11"/>
        <v>0</v>
      </c>
      <c r="S8" s="2">
        <f t="shared" ref="S8:S22" si="14">F8*T7</f>
        <v>198.02715654952075</v>
      </c>
      <c r="T8" s="3">
        <f t="shared" si="5"/>
        <v>1.5974440894568689E-3</v>
      </c>
    </row>
    <row r="9" spans="1:20" x14ac:dyDescent="0.25">
      <c r="A9" s="1">
        <v>43228</v>
      </c>
      <c r="B9" s="2">
        <v>-900</v>
      </c>
      <c r="C9" t="s">
        <v>18</v>
      </c>
      <c r="D9" s="2">
        <f t="shared" si="6"/>
        <v>1065</v>
      </c>
      <c r="E9" s="2">
        <f t="shared" ref="E9:E38" si="15">E8</f>
        <v>122000</v>
      </c>
      <c r="F9" s="2">
        <f t="shared" si="7"/>
        <v>123065</v>
      </c>
      <c r="G9" s="2">
        <f t="shared" si="12"/>
        <v>69039.071821086269</v>
      </c>
      <c r="H9" s="3">
        <f t="shared" si="0"/>
        <v>0.56099680511182115</v>
      </c>
      <c r="I9" s="2">
        <f t="shared" si="1"/>
        <v>69039.071821086269</v>
      </c>
      <c r="J9" s="3">
        <f t="shared" si="2"/>
        <v>1</v>
      </c>
      <c r="K9" s="2">
        <v>0</v>
      </c>
      <c r="L9" s="3">
        <f t="shared" si="3"/>
        <v>0</v>
      </c>
      <c r="M9" s="2">
        <f t="shared" si="13"/>
        <v>53829.338722044726</v>
      </c>
      <c r="N9" s="3">
        <f t="shared" si="4"/>
        <v>0.43740575079872202</v>
      </c>
      <c r="O9" s="2">
        <f t="shared" si="8"/>
        <v>53829.338722044726</v>
      </c>
      <c r="P9" s="3">
        <f t="shared" si="9"/>
        <v>1</v>
      </c>
      <c r="Q9" s="2">
        <f t="shared" si="10"/>
        <v>0</v>
      </c>
      <c r="R9" s="3">
        <f t="shared" si="11"/>
        <v>0</v>
      </c>
      <c r="S9" s="2">
        <f t="shared" si="14"/>
        <v>196.58945686900958</v>
      </c>
      <c r="T9" s="3">
        <f t="shared" si="5"/>
        <v>1.5974440894568689E-3</v>
      </c>
    </row>
    <row r="10" spans="1:20" x14ac:dyDescent="0.25">
      <c r="A10" s="1">
        <v>43244</v>
      </c>
      <c r="B10" s="2">
        <v>-195</v>
      </c>
      <c r="C10" t="s">
        <v>19</v>
      </c>
      <c r="D10" s="2">
        <f t="shared" si="6"/>
        <v>870</v>
      </c>
      <c r="E10" s="2">
        <f t="shared" si="15"/>
        <v>122000</v>
      </c>
      <c r="F10" s="2">
        <f t="shared" si="7"/>
        <v>122870</v>
      </c>
      <c r="G10" s="2">
        <f t="shared" si="12"/>
        <v>68929.677444089466</v>
      </c>
      <c r="H10" s="3">
        <f t="shared" si="0"/>
        <v>0.56099680511182115</v>
      </c>
      <c r="I10" s="2">
        <f t="shared" si="1"/>
        <v>68929.677444089466</v>
      </c>
      <c r="J10" s="3">
        <f t="shared" si="2"/>
        <v>1</v>
      </c>
      <c r="K10" s="2">
        <v>0</v>
      </c>
      <c r="L10" s="3">
        <f t="shared" si="3"/>
        <v>0</v>
      </c>
      <c r="M10" s="2">
        <f t="shared" si="13"/>
        <v>53744.044600638976</v>
      </c>
      <c r="N10" s="3">
        <f t="shared" si="4"/>
        <v>0.43740575079872202</v>
      </c>
      <c r="O10" s="2">
        <f t="shared" si="8"/>
        <v>53744.044600638976</v>
      </c>
      <c r="P10" s="3">
        <f t="shared" si="9"/>
        <v>1</v>
      </c>
      <c r="Q10" s="2">
        <f t="shared" si="10"/>
        <v>0</v>
      </c>
      <c r="R10" s="3">
        <f t="shared" si="11"/>
        <v>0</v>
      </c>
      <c r="S10" s="2">
        <f t="shared" si="14"/>
        <v>196.27795527156547</v>
      </c>
      <c r="T10" s="3">
        <f t="shared" si="5"/>
        <v>1.5974440894568689E-3</v>
      </c>
    </row>
    <row r="11" spans="1:20" x14ac:dyDescent="0.25">
      <c r="A11" s="1">
        <v>43417</v>
      </c>
      <c r="B11" s="2">
        <v>2400</v>
      </c>
      <c r="C11" t="s">
        <v>20</v>
      </c>
      <c r="D11" s="2">
        <f t="shared" si="6"/>
        <v>3270</v>
      </c>
      <c r="E11" s="2">
        <f t="shared" si="15"/>
        <v>122000</v>
      </c>
      <c r="F11" s="2">
        <f t="shared" si="7"/>
        <v>125270</v>
      </c>
      <c r="G11" s="2">
        <f t="shared" si="12"/>
        <v>70276.069776357836</v>
      </c>
      <c r="H11" s="3">
        <f t="shared" si="0"/>
        <v>0.56099680511182115</v>
      </c>
      <c r="I11" s="2">
        <f t="shared" si="1"/>
        <v>70276.069776357836</v>
      </c>
      <c r="J11" s="3">
        <f t="shared" si="2"/>
        <v>1</v>
      </c>
      <c r="K11" s="2">
        <v>0</v>
      </c>
      <c r="L11" s="3">
        <f t="shared" si="3"/>
        <v>0</v>
      </c>
      <c r="M11" s="2">
        <f t="shared" si="13"/>
        <v>54793.818402555909</v>
      </c>
      <c r="N11" s="3">
        <f t="shared" si="4"/>
        <v>0.43740575079872202</v>
      </c>
      <c r="O11" s="2">
        <f t="shared" si="8"/>
        <v>54793.818402555909</v>
      </c>
      <c r="P11" s="3">
        <f t="shared" si="9"/>
        <v>1</v>
      </c>
      <c r="Q11" s="2">
        <f t="shared" si="10"/>
        <v>0</v>
      </c>
      <c r="R11" s="3">
        <f t="shared" si="11"/>
        <v>0</v>
      </c>
      <c r="S11" s="2">
        <f t="shared" si="14"/>
        <v>200.11182108626198</v>
      </c>
      <c r="T11" s="3">
        <f t="shared" si="5"/>
        <v>1.5974440894568689E-3</v>
      </c>
    </row>
    <row r="12" spans="1:20" x14ac:dyDescent="0.25">
      <c r="A12" s="1">
        <v>43482</v>
      </c>
      <c r="B12" s="2">
        <v>4800</v>
      </c>
      <c r="C12" t="s">
        <v>20</v>
      </c>
      <c r="D12" s="2">
        <f t="shared" si="6"/>
        <v>8070</v>
      </c>
      <c r="E12" s="2">
        <f t="shared" si="15"/>
        <v>122000</v>
      </c>
      <c r="F12" s="2">
        <f t="shared" si="7"/>
        <v>130070</v>
      </c>
      <c r="G12" s="2">
        <f t="shared" si="12"/>
        <v>72968.854440894575</v>
      </c>
      <c r="H12" s="3">
        <f t="shared" si="0"/>
        <v>0.56099680511182115</v>
      </c>
      <c r="I12" s="2">
        <f t="shared" si="1"/>
        <v>72968.854440894575</v>
      </c>
      <c r="J12" s="3">
        <f t="shared" si="2"/>
        <v>1</v>
      </c>
      <c r="K12" s="2">
        <v>0</v>
      </c>
      <c r="L12" s="3">
        <f t="shared" si="3"/>
        <v>0</v>
      </c>
      <c r="M12" s="2">
        <f t="shared" si="13"/>
        <v>56893.36600638977</v>
      </c>
      <c r="N12" s="3">
        <f t="shared" si="4"/>
        <v>0.43740575079872202</v>
      </c>
      <c r="O12" s="2">
        <f t="shared" si="8"/>
        <v>56893.36600638977</v>
      </c>
      <c r="P12" s="3">
        <f t="shared" si="9"/>
        <v>1</v>
      </c>
      <c r="Q12" s="2">
        <f t="shared" si="10"/>
        <v>0</v>
      </c>
      <c r="R12" s="3">
        <f t="shared" si="11"/>
        <v>0</v>
      </c>
      <c r="S12" s="2">
        <f t="shared" si="14"/>
        <v>207.77955271565494</v>
      </c>
      <c r="T12" s="3">
        <f t="shared" si="5"/>
        <v>1.5974440894568689E-3</v>
      </c>
    </row>
    <row r="13" spans="1:20" x14ac:dyDescent="0.25">
      <c r="A13" s="1">
        <v>43536</v>
      </c>
      <c r="B13" s="2">
        <v>2400</v>
      </c>
      <c r="C13" t="s">
        <v>20</v>
      </c>
      <c r="D13" s="2">
        <f t="shared" si="6"/>
        <v>10470</v>
      </c>
      <c r="E13" s="2">
        <f t="shared" si="15"/>
        <v>122000</v>
      </c>
      <c r="F13" s="2">
        <f t="shared" si="7"/>
        <v>132470</v>
      </c>
      <c r="G13" s="2">
        <f t="shared" si="12"/>
        <v>74315.246773162944</v>
      </c>
      <c r="H13" s="3">
        <f t="shared" si="0"/>
        <v>0.56099680511182115</v>
      </c>
      <c r="I13" s="2">
        <f t="shared" si="1"/>
        <v>74315.246773162944</v>
      </c>
      <c r="J13" s="3">
        <f t="shared" si="2"/>
        <v>1</v>
      </c>
      <c r="K13" s="2">
        <v>0</v>
      </c>
      <c r="L13" s="3">
        <f t="shared" si="3"/>
        <v>0</v>
      </c>
      <c r="M13" s="2">
        <f t="shared" si="13"/>
        <v>57943.139808306703</v>
      </c>
      <c r="N13" s="3">
        <f t="shared" si="4"/>
        <v>0.43740575079872202</v>
      </c>
      <c r="O13" s="2">
        <f t="shared" si="8"/>
        <v>57943.139808306703</v>
      </c>
      <c r="P13" s="3">
        <f t="shared" si="9"/>
        <v>1</v>
      </c>
      <c r="Q13" s="2">
        <f t="shared" si="10"/>
        <v>0</v>
      </c>
      <c r="R13" s="3">
        <f t="shared" si="11"/>
        <v>0</v>
      </c>
      <c r="S13" s="2">
        <f t="shared" si="14"/>
        <v>211.61341853035142</v>
      </c>
      <c r="T13" s="3">
        <f t="shared" si="5"/>
        <v>1.5974440894568689E-3</v>
      </c>
    </row>
    <row r="14" spans="1:20" x14ac:dyDescent="0.25">
      <c r="A14" s="1">
        <v>43567</v>
      </c>
      <c r="B14" s="2">
        <v>2400</v>
      </c>
      <c r="C14" t="s">
        <v>20</v>
      </c>
      <c r="D14" s="2">
        <f t="shared" si="6"/>
        <v>12870</v>
      </c>
      <c r="E14" s="2">
        <f t="shared" si="15"/>
        <v>122000</v>
      </c>
      <c r="F14" s="2">
        <f t="shared" si="7"/>
        <v>134870</v>
      </c>
      <c r="G14" s="2">
        <f t="shared" si="12"/>
        <v>75661.639105431314</v>
      </c>
      <c r="H14" s="3">
        <f t="shared" si="0"/>
        <v>0.56099680511182115</v>
      </c>
      <c r="I14" s="2">
        <f t="shared" si="1"/>
        <v>75661.639105431314</v>
      </c>
      <c r="J14" s="3">
        <f t="shared" si="2"/>
        <v>1</v>
      </c>
      <c r="K14" s="2">
        <v>0</v>
      </c>
      <c r="L14" s="3">
        <f t="shared" si="3"/>
        <v>0</v>
      </c>
      <c r="M14" s="2">
        <f t="shared" si="13"/>
        <v>58992.913610223637</v>
      </c>
      <c r="N14" s="3">
        <f t="shared" si="4"/>
        <v>0.43740575079872202</v>
      </c>
      <c r="O14" s="2">
        <f t="shared" si="8"/>
        <v>58992.913610223637</v>
      </c>
      <c r="P14" s="3">
        <f t="shared" si="9"/>
        <v>1</v>
      </c>
      <c r="Q14" s="2">
        <f t="shared" si="10"/>
        <v>0</v>
      </c>
      <c r="R14" s="3">
        <f t="shared" si="11"/>
        <v>0</v>
      </c>
      <c r="S14" s="2">
        <f t="shared" si="14"/>
        <v>215.4472843450479</v>
      </c>
      <c r="T14" s="3">
        <f t="shared" si="5"/>
        <v>1.5974440894568689E-3</v>
      </c>
    </row>
    <row r="15" spans="1:20" x14ac:dyDescent="0.25">
      <c r="A15" s="1">
        <v>43594</v>
      </c>
      <c r="B15" s="2">
        <v>2400</v>
      </c>
      <c r="C15" t="s">
        <v>20</v>
      </c>
      <c r="D15" s="2">
        <f t="shared" si="6"/>
        <v>15270</v>
      </c>
      <c r="E15" s="2">
        <f t="shared" si="15"/>
        <v>122000</v>
      </c>
      <c r="F15" s="2">
        <f t="shared" si="7"/>
        <v>137270</v>
      </c>
      <c r="G15" s="2">
        <f t="shared" si="12"/>
        <v>77008.031437699683</v>
      </c>
      <c r="H15" s="3">
        <f t="shared" si="0"/>
        <v>0.56099680511182115</v>
      </c>
      <c r="I15" s="2">
        <f t="shared" si="1"/>
        <v>77008.031437699683</v>
      </c>
      <c r="J15" s="3">
        <f t="shared" si="2"/>
        <v>1</v>
      </c>
      <c r="K15" s="2">
        <v>0</v>
      </c>
      <c r="L15" s="3">
        <f t="shared" si="3"/>
        <v>0</v>
      </c>
      <c r="M15" s="2">
        <f t="shared" si="13"/>
        <v>60042.687412140571</v>
      </c>
      <c r="N15" s="3">
        <f t="shared" si="4"/>
        <v>0.43740575079872202</v>
      </c>
      <c r="O15" s="2">
        <f t="shared" si="8"/>
        <v>60042.687412140571</v>
      </c>
      <c r="P15" s="3">
        <f t="shared" si="9"/>
        <v>1</v>
      </c>
      <c r="Q15" s="2">
        <f t="shared" si="10"/>
        <v>0</v>
      </c>
      <c r="R15" s="3">
        <f t="shared" si="11"/>
        <v>0</v>
      </c>
      <c r="S15" s="2">
        <f t="shared" si="14"/>
        <v>219.28115015974441</v>
      </c>
      <c r="T15" s="3">
        <f t="shared" si="5"/>
        <v>1.5974440894568689E-3</v>
      </c>
    </row>
    <row r="16" spans="1:20" x14ac:dyDescent="0.25">
      <c r="A16" s="1">
        <v>43627</v>
      </c>
      <c r="B16" s="2">
        <v>2400</v>
      </c>
      <c r="C16" t="s">
        <v>20</v>
      </c>
      <c r="D16" s="2">
        <f t="shared" si="6"/>
        <v>17670</v>
      </c>
      <c r="E16" s="2">
        <f t="shared" si="15"/>
        <v>122000</v>
      </c>
      <c r="F16" s="2">
        <f t="shared" si="7"/>
        <v>139670</v>
      </c>
      <c r="G16" s="2">
        <f t="shared" si="12"/>
        <v>78354.423769968067</v>
      </c>
      <c r="H16" s="3">
        <f t="shared" si="0"/>
        <v>0.56099680511182115</v>
      </c>
      <c r="I16" s="2">
        <f t="shared" si="1"/>
        <v>78354.423769968067</v>
      </c>
      <c r="J16" s="3">
        <f t="shared" si="2"/>
        <v>1</v>
      </c>
      <c r="K16" s="2">
        <v>0</v>
      </c>
      <c r="L16" s="3">
        <f t="shared" si="3"/>
        <v>0</v>
      </c>
      <c r="M16" s="2">
        <f t="shared" si="13"/>
        <v>61092.461214057505</v>
      </c>
      <c r="N16" s="3">
        <f t="shared" si="4"/>
        <v>0.43740575079872202</v>
      </c>
      <c r="O16" s="2">
        <f t="shared" si="8"/>
        <v>61092.461214057505</v>
      </c>
      <c r="P16" s="3">
        <f t="shared" si="9"/>
        <v>1</v>
      </c>
      <c r="Q16" s="2">
        <f t="shared" si="10"/>
        <v>0</v>
      </c>
      <c r="R16" s="3">
        <f t="shared" si="11"/>
        <v>0</v>
      </c>
      <c r="S16" s="2">
        <f t="shared" si="14"/>
        <v>223.11501597444089</v>
      </c>
      <c r="T16" s="3">
        <f t="shared" si="5"/>
        <v>1.5974440894568689E-3</v>
      </c>
    </row>
    <row r="17" spans="1:23" x14ac:dyDescent="0.25">
      <c r="A17" s="1">
        <v>43654</v>
      </c>
      <c r="B17" s="2">
        <v>2400</v>
      </c>
      <c r="C17" t="s">
        <v>20</v>
      </c>
      <c r="D17" s="2">
        <f t="shared" si="6"/>
        <v>20070</v>
      </c>
      <c r="E17" s="2">
        <f t="shared" si="15"/>
        <v>122000</v>
      </c>
      <c r="F17" s="2">
        <f t="shared" si="7"/>
        <v>142070</v>
      </c>
      <c r="G17" s="2">
        <f t="shared" si="12"/>
        <v>79700.816102236437</v>
      </c>
      <c r="H17" s="3">
        <f t="shared" si="0"/>
        <v>0.56099680511182115</v>
      </c>
      <c r="I17" s="2">
        <f t="shared" si="1"/>
        <v>79700.816102236437</v>
      </c>
      <c r="J17" s="3">
        <f t="shared" si="2"/>
        <v>1</v>
      </c>
      <c r="K17" s="2">
        <v>0</v>
      </c>
      <c r="L17" s="3">
        <f t="shared" si="3"/>
        <v>0</v>
      </c>
      <c r="M17" s="2">
        <f t="shared" si="13"/>
        <v>62142.235015974438</v>
      </c>
      <c r="N17" s="3">
        <f t="shared" si="4"/>
        <v>0.43740575079872202</v>
      </c>
      <c r="O17" s="2">
        <f t="shared" si="8"/>
        <v>62142.235015974438</v>
      </c>
      <c r="P17" s="3">
        <f t="shared" si="9"/>
        <v>1</v>
      </c>
      <c r="Q17" s="2">
        <f t="shared" si="10"/>
        <v>0</v>
      </c>
      <c r="R17" s="3">
        <f t="shared" si="11"/>
        <v>0</v>
      </c>
      <c r="S17" s="2">
        <f t="shared" si="14"/>
        <v>226.94888178913737</v>
      </c>
      <c r="T17" s="3">
        <f t="shared" si="5"/>
        <v>1.5974440894568689E-3</v>
      </c>
    </row>
    <row r="18" spans="1:23" x14ac:dyDescent="0.25">
      <c r="A18" s="1">
        <v>43685</v>
      </c>
      <c r="B18" s="2">
        <v>2400</v>
      </c>
      <c r="C18" t="s">
        <v>20</v>
      </c>
      <c r="D18" s="2">
        <f t="shared" si="6"/>
        <v>22470</v>
      </c>
      <c r="E18" s="2">
        <f t="shared" si="15"/>
        <v>122000</v>
      </c>
      <c r="F18" s="2">
        <f t="shared" si="7"/>
        <v>144470</v>
      </c>
      <c r="G18" s="2">
        <f t="shared" si="12"/>
        <v>81047.208434504806</v>
      </c>
      <c r="H18" s="3">
        <f t="shared" si="0"/>
        <v>0.56099680511182115</v>
      </c>
      <c r="I18" s="2">
        <f t="shared" si="1"/>
        <v>81047.208434504806</v>
      </c>
      <c r="J18" s="3">
        <f t="shared" si="2"/>
        <v>1</v>
      </c>
      <c r="K18" s="2">
        <v>0</v>
      </c>
      <c r="L18" s="3">
        <f t="shared" si="3"/>
        <v>0</v>
      </c>
      <c r="M18" s="2">
        <f t="shared" si="13"/>
        <v>63192.008817891372</v>
      </c>
      <c r="N18" s="3">
        <f t="shared" si="4"/>
        <v>0.43740575079872202</v>
      </c>
      <c r="O18" s="2">
        <f t="shared" si="8"/>
        <v>63192.008817891372</v>
      </c>
      <c r="P18" s="3">
        <f t="shared" si="9"/>
        <v>1</v>
      </c>
      <c r="Q18" s="2">
        <f t="shared" si="10"/>
        <v>0</v>
      </c>
      <c r="R18" s="3">
        <f t="shared" si="11"/>
        <v>0</v>
      </c>
      <c r="S18" s="2">
        <f t="shared" si="14"/>
        <v>230.78274760383385</v>
      </c>
      <c r="T18" s="3">
        <f t="shared" si="5"/>
        <v>1.5974440894568689E-3</v>
      </c>
    </row>
    <row r="19" spans="1:23" x14ac:dyDescent="0.25">
      <c r="A19" s="1">
        <v>43717</v>
      </c>
      <c r="B19" s="2">
        <v>2400</v>
      </c>
      <c r="C19" t="s">
        <v>20</v>
      </c>
      <c r="D19" s="2">
        <f t="shared" si="6"/>
        <v>24870</v>
      </c>
      <c r="E19" s="2">
        <f t="shared" si="15"/>
        <v>122000</v>
      </c>
      <c r="F19" s="2">
        <f t="shared" si="7"/>
        <v>146870</v>
      </c>
      <c r="G19" s="2">
        <f t="shared" si="12"/>
        <v>82393.600766773176</v>
      </c>
      <c r="H19" s="3">
        <f t="shared" si="0"/>
        <v>0.56099680511182115</v>
      </c>
      <c r="I19" s="2">
        <f t="shared" si="1"/>
        <v>82393.600766773176</v>
      </c>
      <c r="J19" s="3">
        <f t="shared" si="2"/>
        <v>1</v>
      </c>
      <c r="K19" s="2">
        <v>0</v>
      </c>
      <c r="L19" s="3">
        <f t="shared" si="3"/>
        <v>0</v>
      </c>
      <c r="M19" s="2">
        <f t="shared" si="13"/>
        <v>64241.782619808306</v>
      </c>
      <c r="N19" s="3">
        <f t="shared" si="4"/>
        <v>0.43740575079872202</v>
      </c>
      <c r="O19" s="2">
        <f t="shared" si="8"/>
        <v>64241.782619808306</v>
      </c>
      <c r="P19" s="3">
        <f t="shared" si="9"/>
        <v>1</v>
      </c>
      <c r="Q19" s="2">
        <f t="shared" si="10"/>
        <v>0</v>
      </c>
      <c r="R19" s="3">
        <f t="shared" si="11"/>
        <v>0</v>
      </c>
      <c r="S19" s="2">
        <f t="shared" si="14"/>
        <v>234.61661341853033</v>
      </c>
      <c r="T19" s="3">
        <f t="shared" si="5"/>
        <v>1.5974440894568689E-3</v>
      </c>
    </row>
    <row r="20" spans="1:23" x14ac:dyDescent="0.25">
      <c r="A20" s="1">
        <v>43746</v>
      </c>
      <c r="B20" s="2">
        <v>2400</v>
      </c>
      <c r="C20" t="s">
        <v>20</v>
      </c>
      <c r="D20" s="2">
        <f t="shared" si="6"/>
        <v>27270</v>
      </c>
      <c r="E20" s="2">
        <f t="shared" si="15"/>
        <v>122000</v>
      </c>
      <c r="F20" s="2">
        <f t="shared" si="7"/>
        <v>149270</v>
      </c>
      <c r="G20" s="2">
        <f t="shared" si="12"/>
        <v>83739.993099041545</v>
      </c>
      <c r="H20" s="3">
        <f t="shared" si="0"/>
        <v>0.56099680511182115</v>
      </c>
      <c r="I20" s="2">
        <f t="shared" si="1"/>
        <v>83739.993099041545</v>
      </c>
      <c r="J20" s="3">
        <f t="shared" si="2"/>
        <v>1</v>
      </c>
      <c r="K20" s="2">
        <v>0</v>
      </c>
      <c r="L20" s="3">
        <f t="shared" si="3"/>
        <v>0</v>
      </c>
      <c r="M20" s="2">
        <f t="shared" si="13"/>
        <v>65291.556421725232</v>
      </c>
      <c r="N20" s="3">
        <f t="shared" si="4"/>
        <v>0.43740575079872202</v>
      </c>
      <c r="O20" s="2">
        <f t="shared" si="8"/>
        <v>65291.556421725232</v>
      </c>
      <c r="P20" s="3">
        <f t="shared" si="9"/>
        <v>1</v>
      </c>
      <c r="Q20" s="2">
        <f t="shared" si="10"/>
        <v>0</v>
      </c>
      <c r="R20" s="3">
        <f t="shared" si="11"/>
        <v>0</v>
      </c>
      <c r="S20" s="2">
        <f t="shared" si="14"/>
        <v>238.45047923322682</v>
      </c>
      <c r="T20" s="3">
        <f t="shared" si="5"/>
        <v>1.5974440894568689E-3</v>
      </c>
    </row>
    <row r="21" spans="1:23" x14ac:dyDescent="0.25">
      <c r="A21" s="1">
        <v>43754</v>
      </c>
      <c r="B21" s="2">
        <v>-40</v>
      </c>
      <c r="C21" t="s">
        <v>21</v>
      </c>
      <c r="D21" s="2">
        <f t="shared" si="6"/>
        <v>27230</v>
      </c>
      <c r="E21" s="2">
        <f t="shared" si="15"/>
        <v>122000</v>
      </c>
      <c r="F21" s="2">
        <f t="shared" si="7"/>
        <v>149230</v>
      </c>
      <c r="G21" s="2">
        <f t="shared" si="12"/>
        <v>83717.553226837073</v>
      </c>
      <c r="H21" s="3">
        <f t="shared" si="0"/>
        <v>0.56099680511182115</v>
      </c>
      <c r="I21" s="2">
        <f t="shared" si="1"/>
        <v>83717.553226837073</v>
      </c>
      <c r="J21" s="3">
        <f t="shared" si="2"/>
        <v>1</v>
      </c>
      <c r="K21" s="2">
        <v>0</v>
      </c>
      <c r="L21" s="3">
        <f t="shared" si="3"/>
        <v>0</v>
      </c>
      <c r="M21" s="2">
        <f t="shared" si="13"/>
        <v>65274.060191693286</v>
      </c>
      <c r="N21" s="3">
        <f t="shared" si="4"/>
        <v>0.43740575079872202</v>
      </c>
      <c r="O21" s="2">
        <f t="shared" si="8"/>
        <v>65274.060191693286</v>
      </c>
      <c r="P21" s="3">
        <f t="shared" si="9"/>
        <v>1</v>
      </c>
      <c r="Q21" s="2">
        <f t="shared" si="10"/>
        <v>0</v>
      </c>
      <c r="R21" s="3">
        <f t="shared" si="11"/>
        <v>0</v>
      </c>
      <c r="S21" s="2">
        <f t="shared" si="14"/>
        <v>238.38658146964855</v>
      </c>
      <c r="T21" s="3">
        <f t="shared" si="5"/>
        <v>1.5974440894568689E-3</v>
      </c>
    </row>
    <row r="22" spans="1:23" x14ac:dyDescent="0.25">
      <c r="A22" s="1">
        <v>43777</v>
      </c>
      <c r="B22" s="2">
        <v>2400</v>
      </c>
      <c r="C22" t="s">
        <v>20</v>
      </c>
      <c r="D22" s="2">
        <f t="shared" si="6"/>
        <v>29630</v>
      </c>
      <c r="E22" s="2">
        <f t="shared" si="15"/>
        <v>122000</v>
      </c>
      <c r="F22" s="2">
        <f t="shared" si="7"/>
        <v>151630</v>
      </c>
      <c r="G22" s="2">
        <f t="shared" si="12"/>
        <v>85063.945559105443</v>
      </c>
      <c r="H22" s="3">
        <f t="shared" si="0"/>
        <v>0.56099680511182115</v>
      </c>
      <c r="I22" s="2">
        <f t="shared" si="1"/>
        <v>85063.945559105443</v>
      </c>
      <c r="J22" s="3">
        <f t="shared" si="2"/>
        <v>1</v>
      </c>
      <c r="K22" s="2">
        <v>0</v>
      </c>
      <c r="L22" s="3">
        <f t="shared" si="3"/>
        <v>0</v>
      </c>
      <c r="M22" s="2">
        <f t="shared" si="13"/>
        <v>66323.833993610213</v>
      </c>
      <c r="N22" s="3">
        <f t="shared" si="4"/>
        <v>0.43740575079872196</v>
      </c>
      <c r="O22" s="2">
        <f t="shared" si="8"/>
        <v>66323.833993610213</v>
      </c>
      <c r="P22" s="3">
        <f t="shared" si="9"/>
        <v>1</v>
      </c>
      <c r="Q22" s="2">
        <f t="shared" si="10"/>
        <v>0</v>
      </c>
      <c r="R22" s="3">
        <f t="shared" si="11"/>
        <v>0</v>
      </c>
      <c r="S22" s="2">
        <f t="shared" si="14"/>
        <v>242.22044728434503</v>
      </c>
      <c r="T22" s="3">
        <f t="shared" si="5"/>
        <v>1.5974440894568689E-3</v>
      </c>
    </row>
    <row r="23" spans="1:23" x14ac:dyDescent="0.25">
      <c r="A23" s="1">
        <v>43808</v>
      </c>
      <c r="B23" s="2">
        <v>2400</v>
      </c>
      <c r="C23" t="s">
        <v>20</v>
      </c>
      <c r="D23" s="2">
        <f t="shared" si="6"/>
        <v>32030</v>
      </c>
      <c r="E23" s="2">
        <f t="shared" si="15"/>
        <v>122000</v>
      </c>
      <c r="F23" s="2">
        <f t="shared" si="7"/>
        <v>154030</v>
      </c>
      <c r="G23" s="2">
        <f t="shared" si="12"/>
        <v>86410.337891373812</v>
      </c>
      <c r="H23" s="3">
        <f t="shared" ref="H23:H32" si="16">G23/F23</f>
        <v>0.56099680511182115</v>
      </c>
      <c r="I23" s="2">
        <f t="shared" si="1"/>
        <v>86410.337891373812</v>
      </c>
      <c r="J23" s="3">
        <f t="shared" si="2"/>
        <v>1</v>
      </c>
      <c r="K23" s="2">
        <v>0</v>
      </c>
      <c r="L23" s="3">
        <f t="shared" si="3"/>
        <v>0</v>
      </c>
      <c r="M23" s="2">
        <f t="shared" ref="M23:M29" si="17">F23*N22</f>
        <v>67373.607795527147</v>
      </c>
      <c r="N23" s="3">
        <f t="shared" ref="N23:N31" si="18">M23/F23</f>
        <v>0.43740575079872196</v>
      </c>
      <c r="O23" s="2">
        <f t="shared" si="8"/>
        <v>67373.607795527147</v>
      </c>
      <c r="P23" s="3">
        <f t="shared" si="9"/>
        <v>1</v>
      </c>
      <c r="Q23" s="2">
        <f t="shared" si="10"/>
        <v>0</v>
      </c>
      <c r="R23" s="3">
        <f t="shared" si="11"/>
        <v>0</v>
      </c>
      <c r="S23" s="2">
        <f t="shared" ref="S23:S29" si="19">F23*T22</f>
        <v>246.05431309904154</v>
      </c>
      <c r="T23" s="3">
        <f t="shared" ref="T23:T31" si="20">S23/F23</f>
        <v>1.5974440894568689E-3</v>
      </c>
    </row>
    <row r="24" spans="1:23" x14ac:dyDescent="0.25">
      <c r="A24" s="1">
        <v>43838</v>
      </c>
      <c r="B24" s="2">
        <v>2400</v>
      </c>
      <c r="C24" t="s">
        <v>20</v>
      </c>
      <c r="D24" s="2">
        <f t="shared" si="6"/>
        <v>34430</v>
      </c>
      <c r="E24" s="2">
        <f t="shared" si="15"/>
        <v>122000</v>
      </c>
      <c r="F24" s="2">
        <f t="shared" si="7"/>
        <v>156430</v>
      </c>
      <c r="G24" s="2">
        <f t="shared" si="12"/>
        <v>87756.730223642182</v>
      </c>
      <c r="H24" s="3">
        <f t="shared" si="16"/>
        <v>0.56099680511182115</v>
      </c>
      <c r="I24" s="2">
        <f t="shared" si="1"/>
        <v>87756.730223642182</v>
      </c>
      <c r="J24" s="3">
        <f t="shared" si="2"/>
        <v>1</v>
      </c>
      <c r="K24" s="2">
        <v>0</v>
      </c>
      <c r="L24" s="3">
        <f t="shared" si="3"/>
        <v>0</v>
      </c>
      <c r="M24" s="2">
        <f t="shared" si="17"/>
        <v>68423.38159744408</v>
      </c>
      <c r="N24" s="3">
        <f t="shared" si="18"/>
        <v>0.43740575079872196</v>
      </c>
      <c r="O24" s="2">
        <f t="shared" si="8"/>
        <v>68423.38159744408</v>
      </c>
      <c r="P24" s="3">
        <f t="shared" si="9"/>
        <v>1</v>
      </c>
      <c r="Q24" s="2">
        <f t="shared" si="10"/>
        <v>0</v>
      </c>
      <c r="R24" s="3">
        <f t="shared" si="11"/>
        <v>0</v>
      </c>
      <c r="S24" s="2">
        <f t="shared" si="19"/>
        <v>249.88817891373802</v>
      </c>
      <c r="T24" s="3">
        <f t="shared" si="20"/>
        <v>1.5974440894568689E-3</v>
      </c>
    </row>
    <row r="25" spans="1:23" x14ac:dyDescent="0.25">
      <c r="A25" s="1">
        <v>43865</v>
      </c>
      <c r="B25" s="2">
        <v>0</v>
      </c>
      <c r="C25" t="s">
        <v>24</v>
      </c>
      <c r="D25" s="2">
        <f>D24</f>
        <v>34430</v>
      </c>
      <c r="E25" s="2">
        <f>E24+137789.77</f>
        <v>259789.77</v>
      </c>
      <c r="F25" s="2">
        <f t="shared" si="7"/>
        <v>294219.77</v>
      </c>
      <c r="G25" s="2">
        <f>G24</f>
        <v>87756.730223642182</v>
      </c>
      <c r="H25" s="3">
        <f t="shared" si="16"/>
        <v>0.29826931828422737</v>
      </c>
      <c r="I25" s="2">
        <f t="shared" si="1"/>
        <v>87756.730223642182</v>
      </c>
      <c r="J25" s="3">
        <f t="shared" si="2"/>
        <v>1</v>
      </c>
      <c r="K25" s="2">
        <v>0</v>
      </c>
      <c r="L25" s="3">
        <f t="shared" si="3"/>
        <v>0</v>
      </c>
      <c r="M25" s="2">
        <f>M24+137789.77</f>
        <v>206213.15159744408</v>
      </c>
      <c r="N25" s="3">
        <f t="shared" si="18"/>
        <v>0.70088135680836161</v>
      </c>
      <c r="O25" s="2">
        <f t="shared" si="8"/>
        <v>206213.15159744408</v>
      </c>
      <c r="P25" s="3">
        <f t="shared" si="9"/>
        <v>1</v>
      </c>
      <c r="Q25" s="2">
        <f t="shared" si="10"/>
        <v>0</v>
      </c>
      <c r="R25" s="3">
        <f t="shared" si="11"/>
        <v>0</v>
      </c>
      <c r="S25" s="2">
        <f>S24</f>
        <v>249.88817891373802</v>
      </c>
      <c r="T25" s="3">
        <f t="shared" si="20"/>
        <v>8.4932490741100781E-4</v>
      </c>
    </row>
    <row r="26" spans="1:23" x14ac:dyDescent="0.25">
      <c r="A26" s="1">
        <v>43865</v>
      </c>
      <c r="B26" s="2">
        <v>0</v>
      </c>
      <c r="C26" t="s">
        <v>25</v>
      </c>
      <c r="D26" s="2">
        <f>D25</f>
        <v>34430</v>
      </c>
      <c r="E26" s="2">
        <f>E25+282210.23</f>
        <v>542000</v>
      </c>
      <c r="F26" s="2">
        <f t="shared" si="7"/>
        <v>576430</v>
      </c>
      <c r="G26" s="2">
        <f>G25+282210.23</f>
        <v>369966.96022364218</v>
      </c>
      <c r="H26" s="3">
        <f t="shared" si="16"/>
        <v>0.64182461048807693</v>
      </c>
      <c r="I26" s="2">
        <f t="shared" si="1"/>
        <v>369966.96022364218</v>
      </c>
      <c r="J26" s="3">
        <f t="shared" si="2"/>
        <v>1</v>
      </c>
      <c r="K26" s="2">
        <v>0</v>
      </c>
      <c r="L26" s="3">
        <f t="shared" si="3"/>
        <v>0</v>
      </c>
      <c r="M26" s="2">
        <f>M25</f>
        <v>206213.15159744408</v>
      </c>
      <c r="N26" s="3">
        <f t="shared" si="18"/>
        <v>0.357741879495245</v>
      </c>
      <c r="O26" s="2">
        <f t="shared" si="8"/>
        <v>206213.15159744408</v>
      </c>
      <c r="P26" s="3">
        <f t="shared" si="9"/>
        <v>1</v>
      </c>
      <c r="Q26" s="2">
        <f t="shared" si="10"/>
        <v>0</v>
      </c>
      <c r="R26" s="3">
        <f t="shared" si="11"/>
        <v>0</v>
      </c>
      <c r="S26" s="2">
        <f>S25</f>
        <v>249.88817891373802</v>
      </c>
      <c r="T26" s="3">
        <f t="shared" si="20"/>
        <v>4.3351001667806677E-4</v>
      </c>
    </row>
    <row r="27" spans="1:23" x14ac:dyDescent="0.25">
      <c r="A27" s="1">
        <v>43872</v>
      </c>
      <c r="B27" s="2">
        <v>2400</v>
      </c>
      <c r="C27" t="s">
        <v>20</v>
      </c>
      <c r="D27" s="2">
        <f>D24+B27</f>
        <v>36830</v>
      </c>
      <c r="E27" s="2">
        <f>E26</f>
        <v>542000</v>
      </c>
      <c r="F27" s="2">
        <f t="shared" si="7"/>
        <v>578830</v>
      </c>
      <c r="G27" s="2">
        <f>F27*H26</f>
        <v>371507.33928881359</v>
      </c>
      <c r="H27" s="3">
        <f t="shared" si="16"/>
        <v>0.64182461048807693</v>
      </c>
      <c r="I27" s="2">
        <f t="shared" si="1"/>
        <v>371507.33928881359</v>
      </c>
      <c r="J27" s="3">
        <f t="shared" si="2"/>
        <v>1</v>
      </c>
      <c r="K27" s="2">
        <v>0</v>
      </c>
      <c r="L27" s="3">
        <f t="shared" si="3"/>
        <v>0</v>
      </c>
      <c r="M27" s="2">
        <f>F27*N26</f>
        <v>207071.73210823265</v>
      </c>
      <c r="N27" s="3">
        <f t="shared" si="18"/>
        <v>0.357741879495245</v>
      </c>
      <c r="O27" s="2">
        <f t="shared" si="8"/>
        <v>207071.73210823265</v>
      </c>
      <c r="P27" s="3">
        <f t="shared" si="9"/>
        <v>1</v>
      </c>
      <c r="Q27" s="2">
        <f t="shared" si="10"/>
        <v>0</v>
      </c>
      <c r="R27" s="3">
        <f t="shared" si="11"/>
        <v>0</v>
      </c>
      <c r="S27" s="2">
        <f>F27*T26</f>
        <v>250.92860295376539</v>
      </c>
      <c r="T27" s="3">
        <f t="shared" si="20"/>
        <v>4.3351001667806677E-4</v>
      </c>
    </row>
    <row r="28" spans="1:23" x14ac:dyDescent="0.25">
      <c r="A28" s="1">
        <v>43899</v>
      </c>
      <c r="B28" s="2">
        <v>2400</v>
      </c>
      <c r="C28" t="s">
        <v>20</v>
      </c>
      <c r="D28" s="2">
        <f t="shared" si="6"/>
        <v>39230</v>
      </c>
      <c r="E28" s="2">
        <f t="shared" si="15"/>
        <v>542000</v>
      </c>
      <c r="F28" s="2">
        <f t="shared" si="7"/>
        <v>581230</v>
      </c>
      <c r="G28" s="2">
        <f t="shared" si="12"/>
        <v>373047.71835398494</v>
      </c>
      <c r="H28" s="3">
        <f t="shared" si="16"/>
        <v>0.64182461048807693</v>
      </c>
      <c r="I28" s="2">
        <f t="shared" si="1"/>
        <v>373047.71835398494</v>
      </c>
      <c r="J28" s="3">
        <f t="shared" si="2"/>
        <v>1</v>
      </c>
      <c r="K28" s="2">
        <v>0</v>
      </c>
      <c r="L28" s="3">
        <f t="shared" si="3"/>
        <v>0</v>
      </c>
      <c r="M28" s="2">
        <f t="shared" si="17"/>
        <v>207930.31261902125</v>
      </c>
      <c r="N28" s="3">
        <f t="shared" si="18"/>
        <v>0.357741879495245</v>
      </c>
      <c r="O28" s="2">
        <f t="shared" si="8"/>
        <v>207930.31261902125</v>
      </c>
      <c r="P28" s="3">
        <f t="shared" si="9"/>
        <v>1</v>
      </c>
      <c r="Q28" s="2">
        <f t="shared" si="10"/>
        <v>0</v>
      </c>
      <c r="R28" s="3">
        <f t="shared" si="11"/>
        <v>0</v>
      </c>
      <c r="S28" s="2">
        <f t="shared" si="19"/>
        <v>251.96902699379274</v>
      </c>
      <c r="T28" s="3">
        <f t="shared" si="20"/>
        <v>4.3351001667806677E-4</v>
      </c>
    </row>
    <row r="29" spans="1:23" x14ac:dyDescent="0.25">
      <c r="A29" s="1">
        <v>43930</v>
      </c>
      <c r="B29" s="2">
        <v>2400</v>
      </c>
      <c r="C29" t="s">
        <v>20</v>
      </c>
      <c r="D29" s="2">
        <f t="shared" si="6"/>
        <v>41630</v>
      </c>
      <c r="E29" s="2">
        <f t="shared" si="15"/>
        <v>542000</v>
      </c>
      <c r="F29" s="2">
        <f t="shared" si="7"/>
        <v>583630</v>
      </c>
      <c r="G29" s="2">
        <f t="shared" si="12"/>
        <v>374588.09741915634</v>
      </c>
      <c r="H29" s="3">
        <f t="shared" si="16"/>
        <v>0.64182461048807693</v>
      </c>
      <c r="I29" s="2">
        <f t="shared" si="1"/>
        <v>374588.09741915634</v>
      </c>
      <c r="J29" s="3">
        <f t="shared" si="2"/>
        <v>1</v>
      </c>
      <c r="K29" s="2">
        <v>0</v>
      </c>
      <c r="L29" s="3">
        <f t="shared" si="3"/>
        <v>0</v>
      </c>
      <c r="M29" s="2">
        <f t="shared" si="17"/>
        <v>208788.89312980985</v>
      </c>
      <c r="N29" s="3">
        <f t="shared" si="18"/>
        <v>0.357741879495245</v>
      </c>
      <c r="O29" s="2">
        <f t="shared" si="8"/>
        <v>208788.89312980985</v>
      </c>
      <c r="P29" s="3">
        <f t="shared" si="9"/>
        <v>1</v>
      </c>
      <c r="Q29" s="2">
        <f t="shared" si="10"/>
        <v>0</v>
      </c>
      <c r="R29" s="3">
        <f t="shared" si="11"/>
        <v>0</v>
      </c>
      <c r="S29" s="2">
        <f t="shared" si="19"/>
        <v>253.00945103382011</v>
      </c>
      <c r="T29" s="3">
        <f t="shared" si="20"/>
        <v>4.3351001667806677E-4</v>
      </c>
    </row>
    <row r="30" spans="1:23" x14ac:dyDescent="0.25">
      <c r="A30" s="1">
        <v>43930</v>
      </c>
      <c r="B30" s="2">
        <v>11730.81</v>
      </c>
      <c r="C30" t="s">
        <v>22</v>
      </c>
      <c r="D30" s="2">
        <f t="shared" si="6"/>
        <v>53360.81</v>
      </c>
      <c r="E30" s="2">
        <f t="shared" si="15"/>
        <v>542000</v>
      </c>
      <c r="F30" s="2">
        <f t="shared" si="7"/>
        <v>595360.81000000006</v>
      </c>
      <c r="G30" s="2">
        <f>G29</f>
        <v>374588.09741915634</v>
      </c>
      <c r="H30" s="3">
        <f t="shared" si="16"/>
        <v>0.62917829176420981</v>
      </c>
      <c r="I30" s="2">
        <f t="shared" si="1"/>
        <v>374588.09741915634</v>
      </c>
      <c r="J30" s="3">
        <f t="shared" si="2"/>
        <v>1</v>
      </c>
      <c r="K30" s="2">
        <v>0</v>
      </c>
      <c r="L30" s="3">
        <f t="shared" si="3"/>
        <v>0</v>
      </c>
      <c r="M30" s="2">
        <f>M29+B30</f>
        <v>220519.70312980984</v>
      </c>
      <c r="N30" s="3">
        <f t="shared" si="18"/>
        <v>0.37039673996985095</v>
      </c>
      <c r="O30" s="2">
        <f t="shared" si="8"/>
        <v>220519.70312980984</v>
      </c>
      <c r="P30" s="3">
        <f t="shared" si="9"/>
        <v>1</v>
      </c>
      <c r="Q30" s="2">
        <f t="shared" si="10"/>
        <v>0</v>
      </c>
      <c r="R30" s="3">
        <f t="shared" si="11"/>
        <v>0</v>
      </c>
      <c r="S30" s="2">
        <f>S29</f>
        <v>253.00945103382011</v>
      </c>
      <c r="T30" s="3">
        <f t="shared" si="20"/>
        <v>4.249682659391371E-4</v>
      </c>
    </row>
    <row r="31" spans="1:23" x14ac:dyDescent="0.25">
      <c r="A31" s="1">
        <v>43935</v>
      </c>
      <c r="B31" s="2">
        <v>24026.42</v>
      </c>
      <c r="C31" t="s">
        <v>23</v>
      </c>
      <c r="D31" s="2">
        <f>D30+B31</f>
        <v>77387.23</v>
      </c>
      <c r="E31" s="2">
        <f t="shared" si="15"/>
        <v>542000</v>
      </c>
      <c r="F31" s="2">
        <f t="shared" si="7"/>
        <v>619387.23</v>
      </c>
      <c r="G31" s="2">
        <f>G30+B31</f>
        <v>398614.51741915633</v>
      </c>
      <c r="H31" s="3">
        <f t="shared" si="16"/>
        <v>0.64356269892609241</v>
      </c>
      <c r="I31" s="2">
        <f t="shared" si="1"/>
        <v>398614.51741915633</v>
      </c>
      <c r="J31" s="3">
        <f t="shared" si="2"/>
        <v>1</v>
      </c>
      <c r="K31" s="2">
        <v>0</v>
      </c>
      <c r="L31" s="3">
        <f t="shared" si="3"/>
        <v>0</v>
      </c>
      <c r="M31" s="2">
        <f>M30</f>
        <v>220519.70312980984</v>
      </c>
      <c r="N31" s="3">
        <f t="shared" si="18"/>
        <v>0.35602881759414035</v>
      </c>
      <c r="O31" s="2">
        <f t="shared" si="8"/>
        <v>220519.70312980984</v>
      </c>
      <c r="P31" s="3">
        <f t="shared" si="9"/>
        <v>1</v>
      </c>
      <c r="Q31" s="2">
        <f t="shared" si="10"/>
        <v>0</v>
      </c>
      <c r="R31" s="3">
        <f t="shared" si="11"/>
        <v>0</v>
      </c>
      <c r="S31" s="2">
        <f>S30</f>
        <v>253.00945103382011</v>
      </c>
      <c r="T31" s="3">
        <f t="shared" si="20"/>
        <v>4.084834797672857E-4</v>
      </c>
      <c r="V31" s="2"/>
      <c r="W31" s="3"/>
    </row>
    <row r="32" spans="1:23" x14ac:dyDescent="0.25">
      <c r="A32" s="1">
        <v>43949</v>
      </c>
      <c r="B32" s="2">
        <v>-77000</v>
      </c>
      <c r="C32" t="s">
        <v>26</v>
      </c>
      <c r="D32" s="2">
        <f>D31+B32</f>
        <v>387.22999999999593</v>
      </c>
      <c r="E32" s="2">
        <f>E31</f>
        <v>542000</v>
      </c>
      <c r="F32" s="2">
        <f t="shared" si="7"/>
        <v>542387.23</v>
      </c>
      <c r="G32" s="2">
        <f>G31-77000</f>
        <v>321614.51741915633</v>
      </c>
      <c r="H32" s="3">
        <f t="shared" si="16"/>
        <v>0.59296107952091048</v>
      </c>
      <c r="I32" s="2">
        <f>I31-(77000*4)</f>
        <v>90614.517419156327</v>
      </c>
      <c r="J32" s="3">
        <f t="shared" si="2"/>
        <v>0.28174884065031031</v>
      </c>
      <c r="K32" s="2">
        <f>77000*3</f>
        <v>231000</v>
      </c>
      <c r="L32" s="3">
        <f t="shared" si="3"/>
        <v>0.71825115934968964</v>
      </c>
      <c r="M32" s="2">
        <f>M31</f>
        <v>220519.70312980984</v>
      </c>
      <c r="N32" s="3">
        <f t="shared" ref="N32:N33" si="21">M32/F32</f>
        <v>0.40657244664445702</v>
      </c>
      <c r="O32" s="2">
        <f t="shared" si="8"/>
        <v>220519.70312980984</v>
      </c>
      <c r="P32" s="3">
        <f t="shared" si="9"/>
        <v>1</v>
      </c>
      <c r="Q32" s="2">
        <f t="shared" si="10"/>
        <v>0</v>
      </c>
      <c r="R32" s="3">
        <f t="shared" si="11"/>
        <v>0</v>
      </c>
      <c r="S32" s="2">
        <f>S31</f>
        <v>253.00945103382011</v>
      </c>
      <c r="T32" s="3">
        <f t="shared" ref="T32:T33" si="22">S32/F32</f>
        <v>4.6647383463253758E-4</v>
      </c>
      <c r="V32" s="2"/>
    </row>
    <row r="33" spans="1:22" x14ac:dyDescent="0.25">
      <c r="A33" s="1">
        <v>43962</v>
      </c>
      <c r="B33" s="2">
        <v>2400</v>
      </c>
      <c r="C33" t="s">
        <v>20</v>
      </c>
      <c r="D33" s="2">
        <f t="shared" ref="D33" si="23">D32+B33</f>
        <v>2787.2299999999959</v>
      </c>
      <c r="E33" s="2">
        <f t="shared" si="15"/>
        <v>542000</v>
      </c>
      <c r="F33" s="2">
        <f t="shared" ref="F33" si="24">D33+E33</f>
        <v>544787.23</v>
      </c>
      <c r="G33" s="2">
        <f t="shared" ref="G33" si="25">F33*H32</f>
        <v>323037.62401000655</v>
      </c>
      <c r="H33" s="3">
        <f t="shared" ref="H33" si="26">G33/F33</f>
        <v>0.59296107952091048</v>
      </c>
      <c r="I33" s="2">
        <f>G33*J32</f>
        <v>91015.476051250196</v>
      </c>
      <c r="J33" s="3">
        <f t="shared" ref="J33" si="27">I33/G33</f>
        <v>0.28174884065031031</v>
      </c>
      <c r="K33" s="2">
        <f>G33*L32</f>
        <v>232022.14795875634</v>
      </c>
      <c r="L33" s="3">
        <f t="shared" ref="L33" si="28">K33/G33</f>
        <v>0.71825115934968964</v>
      </c>
      <c r="M33" s="2">
        <f t="shared" ref="M33" si="29">F33*N32</f>
        <v>221495.47700175652</v>
      </c>
      <c r="N33" s="3">
        <f t="shared" si="21"/>
        <v>0.40657244664445702</v>
      </c>
      <c r="O33" s="2">
        <f t="shared" si="8"/>
        <v>221495.47700175652</v>
      </c>
      <c r="P33" s="3">
        <f t="shared" si="9"/>
        <v>1</v>
      </c>
      <c r="Q33" s="2">
        <f t="shared" si="10"/>
        <v>0</v>
      </c>
      <c r="R33" s="3">
        <f t="shared" si="11"/>
        <v>0</v>
      </c>
      <c r="S33" s="2">
        <f t="shared" ref="S33" si="30">F33*T32</f>
        <v>254.1289882369382</v>
      </c>
      <c r="T33" s="3">
        <f t="shared" si="22"/>
        <v>4.6647383463253758E-4</v>
      </c>
    </row>
    <row r="34" spans="1:22" x14ac:dyDescent="0.25">
      <c r="A34" s="1">
        <v>44124</v>
      </c>
      <c r="B34" s="2">
        <v>-40</v>
      </c>
      <c r="C34" t="s">
        <v>21</v>
      </c>
      <c r="D34" s="2">
        <f t="shared" ref="D34:D39" si="31">D33+B34</f>
        <v>2747.2299999999959</v>
      </c>
      <c r="E34" s="2">
        <f t="shared" si="15"/>
        <v>542000</v>
      </c>
      <c r="F34" s="2">
        <f t="shared" ref="F34:F42" si="32">D34+E34</f>
        <v>544747.23</v>
      </c>
      <c r="G34" s="2">
        <f t="shared" ref="G34:G39" si="33">F34*H33</f>
        <v>323013.90556682571</v>
      </c>
      <c r="H34" s="3">
        <f t="shared" ref="H34:H39" si="34">G34/F34</f>
        <v>0.59296107952091048</v>
      </c>
      <c r="I34" s="2">
        <f t="shared" ref="I34:I39" si="35">G34*J33</f>
        <v>91008.793407381963</v>
      </c>
      <c r="J34" s="3">
        <f t="shared" ref="J34:J39" si="36">I34/G34</f>
        <v>0.28174884065031031</v>
      </c>
      <c r="K34" s="2">
        <f t="shared" ref="K34:K39" si="37">G34*L33</f>
        <v>232005.11215944373</v>
      </c>
      <c r="L34" s="3">
        <f t="shared" ref="L34:L39" si="38">K34/G34</f>
        <v>0.71825115934968964</v>
      </c>
      <c r="M34" s="2">
        <f t="shared" ref="M34:M39" si="39">F34*N33</f>
        <v>221479.21410389076</v>
      </c>
      <c r="N34" s="3">
        <f t="shared" ref="N34:N39" si="40">M34/F34</f>
        <v>0.40657244664445702</v>
      </c>
      <c r="O34" s="2">
        <f t="shared" si="8"/>
        <v>221479.21410389076</v>
      </c>
      <c r="P34" s="3">
        <f t="shared" si="9"/>
        <v>1</v>
      </c>
      <c r="Q34" s="2">
        <f t="shared" si="10"/>
        <v>0</v>
      </c>
      <c r="R34" s="3">
        <f t="shared" si="11"/>
        <v>0</v>
      </c>
      <c r="S34" s="2">
        <f t="shared" ref="S34:S39" si="41">F34*T33</f>
        <v>254.11032928355291</v>
      </c>
      <c r="T34" s="3">
        <f t="shared" ref="T34:T39" si="42">S34/F34</f>
        <v>4.6647383463253758E-4</v>
      </c>
    </row>
    <row r="35" spans="1:22" x14ac:dyDescent="0.25">
      <c r="A35" s="1">
        <v>44305</v>
      </c>
      <c r="B35" s="2">
        <f>-371.25*4</f>
        <v>-1485</v>
      </c>
      <c r="C35" t="s">
        <v>31</v>
      </c>
      <c r="D35" s="2">
        <f t="shared" si="31"/>
        <v>1262.2299999999959</v>
      </c>
      <c r="E35" s="2">
        <f t="shared" si="15"/>
        <v>542000</v>
      </c>
      <c r="F35" s="2">
        <f t="shared" si="32"/>
        <v>543262.23</v>
      </c>
      <c r="G35" s="2">
        <f t="shared" si="33"/>
        <v>322133.35836373718</v>
      </c>
      <c r="H35" s="3">
        <f t="shared" si="34"/>
        <v>0.59296107952091048</v>
      </c>
      <c r="I35" s="2">
        <f t="shared" si="35"/>
        <v>90760.700253773888</v>
      </c>
      <c r="J35" s="3">
        <f t="shared" si="36"/>
        <v>0.28174884065031031</v>
      </c>
      <c r="K35" s="2">
        <f t="shared" si="37"/>
        <v>231372.65810996326</v>
      </c>
      <c r="L35" s="3">
        <f t="shared" si="38"/>
        <v>0.71825115934968964</v>
      </c>
      <c r="M35" s="2">
        <f t="shared" si="39"/>
        <v>220875.45402062373</v>
      </c>
      <c r="N35" s="3">
        <f t="shared" si="40"/>
        <v>0.40657244664445702</v>
      </c>
      <c r="O35" s="2">
        <f t="shared" si="8"/>
        <v>220875.45402062373</v>
      </c>
      <c r="P35" s="3">
        <f t="shared" si="9"/>
        <v>1</v>
      </c>
      <c r="Q35" s="2">
        <f t="shared" si="10"/>
        <v>0</v>
      </c>
      <c r="R35" s="3">
        <f t="shared" si="11"/>
        <v>0</v>
      </c>
      <c r="S35" s="2">
        <f t="shared" si="41"/>
        <v>253.4176156391236</v>
      </c>
      <c r="T35" s="3">
        <f t="shared" si="42"/>
        <v>4.6647383463253758E-4</v>
      </c>
    </row>
    <row r="36" spans="1:22" x14ac:dyDescent="0.25">
      <c r="A36" s="1">
        <v>44505</v>
      </c>
      <c r="B36" s="2">
        <f>-371.25*2</f>
        <v>-742.5</v>
      </c>
      <c r="C36" t="s">
        <v>31</v>
      </c>
      <c r="D36" s="2">
        <f t="shared" si="31"/>
        <v>519.72999999999593</v>
      </c>
      <c r="E36" s="2">
        <f t="shared" si="15"/>
        <v>542000</v>
      </c>
      <c r="F36" s="2">
        <f t="shared" si="32"/>
        <v>542519.73</v>
      </c>
      <c r="G36" s="2">
        <f t="shared" si="33"/>
        <v>321693.08476219286</v>
      </c>
      <c r="H36" s="3">
        <f t="shared" si="34"/>
        <v>0.59296107952091048</v>
      </c>
      <c r="I36" s="2">
        <f t="shared" si="35"/>
        <v>90636.653676969843</v>
      </c>
      <c r="J36" s="3">
        <f t="shared" si="36"/>
        <v>0.28174884065031031</v>
      </c>
      <c r="K36" s="2">
        <f t="shared" si="37"/>
        <v>231056.43108522298</v>
      </c>
      <c r="L36" s="3">
        <f t="shared" si="38"/>
        <v>0.71825115934968964</v>
      </c>
      <c r="M36" s="2">
        <f t="shared" si="39"/>
        <v>220573.57397899023</v>
      </c>
      <c r="N36" s="3">
        <f t="shared" si="40"/>
        <v>0.40657244664445702</v>
      </c>
      <c r="O36" s="2">
        <f t="shared" si="8"/>
        <v>220573.57397899023</v>
      </c>
      <c r="P36" s="3">
        <f t="shared" si="9"/>
        <v>1</v>
      </c>
      <c r="Q36" s="2">
        <f t="shared" si="10"/>
        <v>0</v>
      </c>
      <c r="R36" s="3">
        <f t="shared" si="11"/>
        <v>0</v>
      </c>
      <c r="S36" s="2">
        <f t="shared" si="41"/>
        <v>253.07125881690894</v>
      </c>
      <c r="T36" s="3">
        <f t="shared" si="42"/>
        <v>4.6647383463253758E-4</v>
      </c>
    </row>
    <row r="37" spans="1:22" x14ac:dyDescent="0.25">
      <c r="A37" s="1">
        <v>44511</v>
      </c>
      <c r="B37" s="2">
        <v>-40</v>
      </c>
      <c r="C37" t="s">
        <v>21</v>
      </c>
      <c r="D37" s="2">
        <f t="shared" si="31"/>
        <v>479.72999999999593</v>
      </c>
      <c r="E37" s="2">
        <f t="shared" si="15"/>
        <v>542000</v>
      </c>
      <c r="F37" s="2">
        <f t="shared" si="32"/>
        <v>542479.73</v>
      </c>
      <c r="G37" s="2">
        <f t="shared" si="33"/>
        <v>321669.36631901201</v>
      </c>
      <c r="H37" s="3">
        <f t="shared" si="34"/>
        <v>0.59296107952091048</v>
      </c>
      <c r="I37" s="2">
        <f t="shared" si="35"/>
        <v>90629.97103310161</v>
      </c>
      <c r="J37" s="3">
        <f t="shared" si="36"/>
        <v>0.28174884065031031</v>
      </c>
      <c r="K37" s="2">
        <f t="shared" si="37"/>
        <v>231039.39528591037</v>
      </c>
      <c r="L37" s="3">
        <f t="shared" si="38"/>
        <v>0.71825115934968964</v>
      </c>
      <c r="M37" s="2">
        <f t="shared" si="39"/>
        <v>220557.31108112444</v>
      </c>
      <c r="N37" s="3">
        <f t="shared" si="40"/>
        <v>0.40657244664445702</v>
      </c>
      <c r="O37" s="2">
        <f t="shared" si="8"/>
        <v>220557.31108112444</v>
      </c>
      <c r="P37" s="3">
        <f t="shared" si="9"/>
        <v>1</v>
      </c>
      <c r="Q37" s="2">
        <f t="shared" si="10"/>
        <v>0</v>
      </c>
      <c r="R37" s="3">
        <f t="shared" si="11"/>
        <v>0</v>
      </c>
      <c r="S37" s="2">
        <f t="shared" si="41"/>
        <v>253.05259986352362</v>
      </c>
      <c r="T37" s="3">
        <f t="shared" si="42"/>
        <v>4.6647383463253758E-4</v>
      </c>
    </row>
    <row r="38" spans="1:22" x14ac:dyDescent="0.25">
      <c r="A38" s="1">
        <v>44565</v>
      </c>
      <c r="B38" s="2">
        <v>-371.25</v>
      </c>
      <c r="C38" t="s">
        <v>31</v>
      </c>
      <c r="D38" s="2">
        <f t="shared" si="31"/>
        <v>108.47999999999593</v>
      </c>
      <c r="E38" s="2">
        <f t="shared" si="15"/>
        <v>542000</v>
      </c>
      <c r="F38" s="2">
        <f t="shared" si="32"/>
        <v>542108.48</v>
      </c>
      <c r="G38" s="2">
        <f t="shared" si="33"/>
        <v>321449.22951823991</v>
      </c>
      <c r="H38" s="3">
        <f t="shared" si="34"/>
        <v>0.59296107952091048</v>
      </c>
      <c r="I38" s="2">
        <f t="shared" si="35"/>
        <v>90567.947744699602</v>
      </c>
      <c r="J38" s="3">
        <f t="shared" si="36"/>
        <v>0.28174884065031031</v>
      </c>
      <c r="K38" s="2">
        <f t="shared" si="37"/>
        <v>230881.28177354028</v>
      </c>
      <c r="L38" s="3">
        <f t="shared" si="38"/>
        <v>0.71825115934968964</v>
      </c>
      <c r="M38" s="2">
        <f t="shared" si="39"/>
        <v>220406.37106030769</v>
      </c>
      <c r="N38" s="3">
        <f t="shared" si="40"/>
        <v>0.40657244664445702</v>
      </c>
      <c r="O38" s="2">
        <f t="shared" si="8"/>
        <v>220406.37106030769</v>
      </c>
      <c r="P38" s="3">
        <f t="shared" si="9"/>
        <v>1</v>
      </c>
      <c r="Q38" s="2">
        <f t="shared" si="10"/>
        <v>0</v>
      </c>
      <c r="R38" s="3">
        <f t="shared" si="11"/>
        <v>0</v>
      </c>
      <c r="S38" s="2">
        <f t="shared" si="41"/>
        <v>252.8794214524163</v>
      </c>
      <c r="T38" s="3">
        <f t="shared" si="42"/>
        <v>4.6647383463253758E-4</v>
      </c>
    </row>
    <row r="39" spans="1:22" x14ac:dyDescent="0.25">
      <c r="A39" s="1">
        <v>45379</v>
      </c>
      <c r="B39" s="2">
        <v>0</v>
      </c>
      <c r="C39" t="s">
        <v>37</v>
      </c>
      <c r="D39" s="2">
        <f t="shared" si="31"/>
        <v>108.47999999999593</v>
      </c>
      <c r="E39" s="2">
        <f>420000+140000</f>
        <v>560000</v>
      </c>
      <c r="F39" s="2">
        <f t="shared" si="32"/>
        <v>560108.48</v>
      </c>
      <c r="G39" s="2">
        <f t="shared" si="33"/>
        <v>332122.5289496163</v>
      </c>
      <c r="H39" s="3">
        <f t="shared" si="34"/>
        <v>0.59296107952091048</v>
      </c>
      <c r="I39" s="2">
        <f t="shared" si="35"/>
        <v>93575.137485403509</v>
      </c>
      <c r="J39" s="3">
        <f t="shared" si="36"/>
        <v>0.28174884065031031</v>
      </c>
      <c r="K39" s="2">
        <f t="shared" si="37"/>
        <v>238547.39146421276</v>
      </c>
      <c r="L39" s="3">
        <f t="shared" si="38"/>
        <v>0.71825115934968964</v>
      </c>
      <c r="M39" s="2">
        <f t="shared" si="39"/>
        <v>227724.67509990791</v>
      </c>
      <c r="N39" s="3">
        <f t="shared" si="40"/>
        <v>0.40657244664445702</v>
      </c>
      <c r="O39" s="2">
        <f t="shared" si="8"/>
        <v>227724.67509990791</v>
      </c>
      <c r="P39" s="3">
        <f t="shared" si="9"/>
        <v>1</v>
      </c>
      <c r="Q39" s="2">
        <f t="shared" si="10"/>
        <v>0</v>
      </c>
      <c r="R39" s="3">
        <f t="shared" si="11"/>
        <v>0</v>
      </c>
      <c r="S39" s="2">
        <f t="shared" si="41"/>
        <v>261.27595047580195</v>
      </c>
      <c r="T39" s="3">
        <f t="shared" si="42"/>
        <v>4.6647383463253753E-4</v>
      </c>
    </row>
    <row r="40" spans="1:22" x14ac:dyDescent="0.25">
      <c r="A40" s="1">
        <v>45385</v>
      </c>
      <c r="B40" s="2">
        <v>818832</v>
      </c>
      <c r="C40" t="s">
        <v>32</v>
      </c>
      <c r="D40" s="2">
        <f>D39+B40</f>
        <v>818940.48</v>
      </c>
      <c r="E40" s="2">
        <v>140000</v>
      </c>
      <c r="F40" s="2">
        <f t="shared" si="32"/>
        <v>958940.48</v>
      </c>
      <c r="G40" s="2">
        <f>F40*H39</f>
        <v>568614.38221710001</v>
      </c>
      <c r="H40" s="3">
        <f t="shared" ref="H40:H42" si="43">G40/F40</f>
        <v>0.59296107952091048</v>
      </c>
      <c r="I40" s="2">
        <f>G40*J39</f>
        <v>160206.44296676034</v>
      </c>
      <c r="J40" s="3">
        <f t="shared" ref="J40:J42" si="44">I40/G40</f>
        <v>0.28174884065031031</v>
      </c>
      <c r="K40" s="2">
        <f>G40*L39</f>
        <v>408407.93925033964</v>
      </c>
      <c r="L40" s="3">
        <f t="shared" ref="L40:L42" si="45">K40/G40</f>
        <v>0.71825115934968964</v>
      </c>
      <c r="M40" s="2">
        <f>F40*N39</f>
        <v>389878.77714000997</v>
      </c>
      <c r="N40" s="3">
        <f t="shared" ref="N40:N42" si="46">M40/F40</f>
        <v>0.40657244664445702</v>
      </c>
      <c r="O40" s="2">
        <f>M40*P39</f>
        <v>389878.77714000997</v>
      </c>
      <c r="P40" s="3">
        <f t="shared" si="9"/>
        <v>1</v>
      </c>
      <c r="Q40" s="2">
        <f>M40*R39</f>
        <v>0</v>
      </c>
      <c r="R40" s="3">
        <f t="shared" si="11"/>
        <v>0</v>
      </c>
      <c r="S40" s="2">
        <f>F40*T39</f>
        <v>447.32064288996617</v>
      </c>
      <c r="T40" s="3">
        <f t="shared" ref="T40:T42" si="47">S40/F40</f>
        <v>4.6647383463253753E-4</v>
      </c>
    </row>
    <row r="41" spans="1:22" x14ac:dyDescent="0.25">
      <c r="A41" s="7">
        <v>45392</v>
      </c>
      <c r="B41" s="8">
        <v>-83239.66</v>
      </c>
      <c r="C41" s="9" t="s">
        <v>38</v>
      </c>
      <c r="D41" s="2">
        <f t="shared" ref="D41:D52" si="48">D40+B41</f>
        <v>735700.82</v>
      </c>
      <c r="E41" s="2">
        <f>E40</f>
        <v>140000</v>
      </c>
      <c r="F41" s="2">
        <f t="shared" ref="F41:F52" si="49">D41+E41</f>
        <v>875700.82</v>
      </c>
      <c r="G41" s="2">
        <f>G40</f>
        <v>568614.38221710001</v>
      </c>
      <c r="H41" s="3">
        <f t="shared" ref="H41:H52" si="50">G41/F41</f>
        <v>0.64932493978605621</v>
      </c>
      <c r="I41" s="2">
        <f t="shared" ref="I41:I52" si="51">G41*J40</f>
        <v>160206.44296676034</v>
      </c>
      <c r="J41" s="3">
        <f t="shared" ref="J41:J52" si="52">I41/G41</f>
        <v>0.28174884065031031</v>
      </c>
      <c r="K41" s="2">
        <f t="shared" ref="K41:K52" si="53">G41*L40</f>
        <v>408407.93925033964</v>
      </c>
      <c r="L41" s="3">
        <f t="shared" ref="L41:L52" si="54">K41/G41</f>
        <v>0.71825115934968964</v>
      </c>
      <c r="M41" s="2">
        <f>M40+B41</f>
        <v>306639.11714001</v>
      </c>
      <c r="N41" s="3">
        <f t="shared" ref="N41:N52" si="55">M41/F41</f>
        <v>0.350164245752345</v>
      </c>
      <c r="O41" s="2">
        <f>O40+(B41*4)</f>
        <v>56920.13714000996</v>
      </c>
      <c r="P41" s="3">
        <f t="shared" ref="P41:P52" si="56">O41/M41</f>
        <v>0.18562581861993976</v>
      </c>
      <c r="Q41" s="2">
        <f>-B41*3</f>
        <v>249718.98</v>
      </c>
      <c r="R41" s="3">
        <f t="shared" ref="R41:R52" si="57">Q41/M41</f>
        <v>0.81437418138006012</v>
      </c>
      <c r="S41" s="2">
        <f>S40</f>
        <v>447.32064288996617</v>
      </c>
      <c r="T41" s="3">
        <f t="shared" ref="T41:T52" si="58">S41/F41</f>
        <v>5.1081446159884395E-4</v>
      </c>
      <c r="V41" s="2">
        <f>F41-(I41+K41+O41+Q41+S41)</f>
        <v>0</v>
      </c>
    </row>
    <row r="42" spans="1:22" x14ac:dyDescent="0.25">
      <c r="A42" s="7">
        <v>45392</v>
      </c>
      <c r="B42" s="8">
        <v>-34204.300000000003</v>
      </c>
      <c r="C42" s="9" t="s">
        <v>39</v>
      </c>
      <c r="D42" s="2">
        <f t="shared" si="48"/>
        <v>701496.5199999999</v>
      </c>
      <c r="E42" s="2">
        <f t="shared" ref="E42:E52" si="59">E41</f>
        <v>140000</v>
      </c>
      <c r="F42" s="2">
        <f t="shared" si="49"/>
        <v>841496.5199999999</v>
      </c>
      <c r="G42" s="2">
        <f>G41+B42</f>
        <v>534410.08221709996</v>
      </c>
      <c r="H42" s="3">
        <f t="shared" si="50"/>
        <v>0.63507105438427724</v>
      </c>
      <c r="I42" s="2">
        <f>I41+(B42*4)</f>
        <v>23389.242966760328</v>
      </c>
      <c r="J42" s="3">
        <f t="shared" si="52"/>
        <v>4.3766470253939989E-2</v>
      </c>
      <c r="K42" s="2">
        <f>K41-(B42*3)</f>
        <v>511020.83925033966</v>
      </c>
      <c r="L42" s="3">
        <f t="shared" si="54"/>
        <v>0.95623352974606002</v>
      </c>
      <c r="M42" s="2">
        <f>M41</f>
        <v>306639.11714001</v>
      </c>
      <c r="N42" s="3">
        <f t="shared" si="55"/>
        <v>0.36439736808419604</v>
      </c>
      <c r="O42" s="2">
        <f t="shared" ref="O41:O52" si="60">M42*P41</f>
        <v>56920.13714000996</v>
      </c>
      <c r="P42" s="3">
        <f t="shared" si="56"/>
        <v>0.18562581861993976</v>
      </c>
      <c r="Q42" s="2">
        <f t="shared" ref="Q41:Q52" si="61">M42*R41</f>
        <v>249718.98</v>
      </c>
      <c r="R42" s="3">
        <f t="shared" si="57"/>
        <v>0.81437418138006012</v>
      </c>
      <c r="S42" s="2">
        <f>S41</f>
        <v>447.32064288996617</v>
      </c>
      <c r="T42" s="3">
        <f t="shared" si="58"/>
        <v>5.3157753152676876E-4</v>
      </c>
      <c r="V42" s="2">
        <f t="shared" ref="V42:V52" si="62">F42-(I42+K42+O42+Q42+S42)</f>
        <v>0</v>
      </c>
    </row>
    <row r="43" spans="1:22" x14ac:dyDescent="0.25">
      <c r="A43" s="7">
        <v>45392</v>
      </c>
      <c r="B43" s="8">
        <v>0</v>
      </c>
      <c r="C43" s="9" t="s">
        <v>40</v>
      </c>
      <c r="D43" s="2">
        <f t="shared" si="48"/>
        <v>701496.5199999999</v>
      </c>
      <c r="E43" s="2">
        <f t="shared" si="59"/>
        <v>140000</v>
      </c>
      <c r="F43" s="2">
        <f t="shared" si="49"/>
        <v>841496.5199999999</v>
      </c>
      <c r="G43" s="2">
        <f>G42+(S42/2)</f>
        <v>534633.74253854493</v>
      </c>
      <c r="H43" s="3">
        <f t="shared" si="50"/>
        <v>0.63533684315004058</v>
      </c>
      <c r="I43" s="2">
        <f>I42+(S42/2)</f>
        <v>23612.903288205311</v>
      </c>
      <c r="J43" s="3">
        <f t="shared" si="52"/>
        <v>4.416650392488633E-2</v>
      </c>
      <c r="K43" s="2">
        <f>K42</f>
        <v>511020.83925033966</v>
      </c>
      <c r="L43" s="3">
        <f t="shared" si="54"/>
        <v>0.9558334960751137</v>
      </c>
      <c r="M43" s="2">
        <f>M42+(S42/2)</f>
        <v>306862.77746145497</v>
      </c>
      <c r="N43" s="3">
        <f t="shared" si="55"/>
        <v>0.36466315684995942</v>
      </c>
      <c r="O43" s="2">
        <f>O42+(S42/2)</f>
        <v>57143.797461454946</v>
      </c>
      <c r="P43" s="3">
        <f t="shared" si="56"/>
        <v>0.18621938422829004</v>
      </c>
      <c r="Q43" s="2">
        <f>Q42</f>
        <v>249718.98</v>
      </c>
      <c r="R43" s="3">
        <f t="shared" si="57"/>
        <v>0.8137806157717099</v>
      </c>
      <c r="S43" s="2">
        <v>0</v>
      </c>
      <c r="T43" s="3">
        <f t="shared" si="58"/>
        <v>0</v>
      </c>
      <c r="V43" s="2">
        <f t="shared" si="62"/>
        <v>0</v>
      </c>
    </row>
    <row r="44" spans="1:22" x14ac:dyDescent="0.25">
      <c r="A44" s="7">
        <v>45393</v>
      </c>
      <c r="B44" s="8">
        <v>-2500</v>
      </c>
      <c r="C44" s="9" t="s">
        <v>41</v>
      </c>
      <c r="D44" s="2">
        <f t="shared" si="48"/>
        <v>698996.5199999999</v>
      </c>
      <c r="E44" s="2">
        <f t="shared" si="59"/>
        <v>140000</v>
      </c>
      <c r="F44" s="2">
        <f t="shared" si="49"/>
        <v>838996.5199999999</v>
      </c>
      <c r="G44" s="2">
        <f>G43+B44</f>
        <v>532133.74253854493</v>
      </c>
      <c r="H44" s="3">
        <f t="shared" si="50"/>
        <v>0.63425023805646419</v>
      </c>
      <c r="I44" s="2">
        <f>I43</f>
        <v>23612.903288205311</v>
      </c>
      <c r="J44" s="3">
        <f t="shared" si="52"/>
        <v>4.4374001121522413E-2</v>
      </c>
      <c r="K44" s="2">
        <f>K43+B44</f>
        <v>508520.83925033966</v>
      </c>
      <c r="L44" s="3">
        <f t="shared" si="54"/>
        <v>0.95562599887847766</v>
      </c>
      <c r="M44" s="2">
        <f>M43</f>
        <v>306862.77746145497</v>
      </c>
      <c r="N44" s="3">
        <f t="shared" si="55"/>
        <v>0.36574976194353587</v>
      </c>
      <c r="O44" s="2">
        <f t="shared" si="60"/>
        <v>57143.797461454946</v>
      </c>
      <c r="P44" s="3">
        <f t="shared" si="56"/>
        <v>0.18621938422829004</v>
      </c>
      <c r="Q44" s="2">
        <f t="shared" si="61"/>
        <v>249718.98</v>
      </c>
      <c r="R44" s="3">
        <f t="shared" si="57"/>
        <v>0.8137806157717099</v>
      </c>
      <c r="S44" s="2">
        <f t="shared" ref="S41:S52" si="63">F44*T43</f>
        <v>0</v>
      </c>
      <c r="T44" s="3">
        <f t="shared" si="58"/>
        <v>0</v>
      </c>
      <c r="V44" s="2">
        <f t="shared" si="62"/>
        <v>0</v>
      </c>
    </row>
    <row r="45" spans="1:22" x14ac:dyDescent="0.25">
      <c r="A45" s="1">
        <v>45393</v>
      </c>
      <c r="B45" s="2">
        <v>-2237.8000000000002</v>
      </c>
      <c r="C45" s="9" t="s">
        <v>42</v>
      </c>
      <c r="D45" s="2">
        <f t="shared" si="48"/>
        <v>696758.71999999986</v>
      </c>
      <c r="E45" s="2">
        <f t="shared" si="59"/>
        <v>140000</v>
      </c>
      <c r="F45" s="2">
        <f t="shared" si="49"/>
        <v>836758.71999999986</v>
      </c>
      <c r="G45" s="2">
        <f>G44</f>
        <v>532133.74253854493</v>
      </c>
      <c r="H45" s="3">
        <f t="shared" si="50"/>
        <v>0.63594645603280364</v>
      </c>
      <c r="I45" s="2">
        <f t="shared" si="51"/>
        <v>23612.903288205311</v>
      </c>
      <c r="J45" s="3">
        <f t="shared" si="52"/>
        <v>4.4374001121522413E-2</v>
      </c>
      <c r="K45" s="2">
        <f t="shared" si="53"/>
        <v>508520.83925033966</v>
      </c>
      <c r="L45" s="3">
        <f t="shared" si="54"/>
        <v>0.95562599887847766</v>
      </c>
      <c r="M45" s="2">
        <f>M44+B45</f>
        <v>304624.97746145498</v>
      </c>
      <c r="N45" s="3">
        <f t="shared" si="55"/>
        <v>0.36405354396719647</v>
      </c>
      <c r="O45" s="2">
        <f>O44</f>
        <v>57143.797461454946</v>
      </c>
      <c r="P45" s="3">
        <f t="shared" si="56"/>
        <v>0.18758736705589255</v>
      </c>
      <c r="Q45" s="2">
        <f>Q44+B45</f>
        <v>247481.18000000002</v>
      </c>
      <c r="R45" s="3">
        <f t="shared" si="57"/>
        <v>0.81241263294410737</v>
      </c>
      <c r="S45" s="2">
        <f t="shared" si="63"/>
        <v>0</v>
      </c>
      <c r="T45" s="3">
        <f t="shared" si="58"/>
        <v>0</v>
      </c>
      <c r="V45" s="2">
        <f t="shared" si="62"/>
        <v>0</v>
      </c>
    </row>
    <row r="46" spans="1:22" x14ac:dyDescent="0.25">
      <c r="V46" s="2"/>
    </row>
    <row r="47" spans="1:22" x14ac:dyDescent="0.25">
      <c r="V47" s="2"/>
    </row>
    <row r="48" spans="1:22" x14ac:dyDescent="0.25">
      <c r="V48" s="2"/>
    </row>
    <row r="49" spans="22:22" x14ac:dyDescent="0.25">
      <c r="V49" s="2"/>
    </row>
    <row r="50" spans="22:22" x14ac:dyDescent="0.25">
      <c r="V50" s="2"/>
    </row>
    <row r="51" spans="22:22" x14ac:dyDescent="0.25">
      <c r="V51" s="2"/>
    </row>
    <row r="52" spans="22:22" x14ac:dyDescent="0.25">
      <c r="V52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DF17-62B4-4975-91E0-99A3B5DC9DCF}">
  <dimension ref="A1:O31"/>
  <sheetViews>
    <sheetView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10.85546875" bestFit="1" customWidth="1"/>
    <col min="3" max="3" width="31.42578125" bestFit="1" customWidth="1"/>
    <col min="4" max="4" width="10.140625" bestFit="1" customWidth="1"/>
    <col min="5" max="5" width="12" bestFit="1" customWidth="1"/>
    <col min="6" max="6" width="13.7109375" bestFit="1" customWidth="1"/>
    <col min="7" max="7" width="11.140625" bestFit="1" customWidth="1"/>
    <col min="9" max="9" width="12.140625" bestFit="1" customWidth="1"/>
    <col min="10" max="10" width="10.42578125" bestFit="1" customWidth="1"/>
    <col min="11" max="11" width="17.42578125" bestFit="1" customWidth="1"/>
    <col min="12" max="12" width="16.140625" bestFit="1" customWidth="1"/>
    <col min="14" max="15" width="11.140625" bestFit="1" customWidth="1"/>
  </cols>
  <sheetData>
    <row r="1" spans="1:15" x14ac:dyDescent="0.25">
      <c r="A1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12</v>
      </c>
      <c r="G1" s="2" t="s">
        <v>5</v>
      </c>
      <c r="H1" s="3" t="s">
        <v>6</v>
      </c>
      <c r="I1" s="2" t="s">
        <v>7</v>
      </c>
      <c r="J1" s="3" t="s">
        <v>8</v>
      </c>
      <c r="K1" s="2" t="s">
        <v>9</v>
      </c>
      <c r="L1" s="3" t="s">
        <v>10</v>
      </c>
    </row>
    <row r="2" spans="1:15" x14ac:dyDescent="0.25">
      <c r="B2" s="2"/>
      <c r="D2" s="2"/>
      <c r="E2" s="2"/>
      <c r="F2" s="2"/>
      <c r="G2" s="2"/>
      <c r="H2" s="3">
        <f>(282210.23/420000)</f>
        <v>0.67192911904761898</v>
      </c>
      <c r="I2" s="2"/>
      <c r="J2" s="3">
        <f>(137789.77/420000)</f>
        <v>0.32807088095238091</v>
      </c>
      <c r="K2" s="2"/>
      <c r="L2" s="3"/>
    </row>
    <row r="3" spans="1:15" x14ac:dyDescent="0.25">
      <c r="A3" s="1">
        <v>43200</v>
      </c>
      <c r="B3" s="2">
        <v>80200</v>
      </c>
      <c r="C3" t="s">
        <v>11</v>
      </c>
      <c r="D3" s="2">
        <v>80200</v>
      </c>
      <c r="E3" s="2">
        <v>0</v>
      </c>
      <c r="F3" s="2">
        <f>D3+E3</f>
        <v>80200</v>
      </c>
      <c r="G3" s="2">
        <v>40000</v>
      </c>
      <c r="H3" s="3">
        <f>G3/F3</f>
        <v>0.49875311720698257</v>
      </c>
      <c r="I3" s="2">
        <v>40000</v>
      </c>
      <c r="J3" s="3">
        <f>I3/F3</f>
        <v>0.49875311720698257</v>
      </c>
      <c r="K3" s="2">
        <v>200</v>
      </c>
      <c r="L3" s="3">
        <f>K3/F3</f>
        <v>2.4937655860349127E-3</v>
      </c>
      <c r="N3" s="2"/>
      <c r="O3" s="3"/>
    </row>
    <row r="4" spans="1:15" x14ac:dyDescent="0.25">
      <c r="A4" s="1">
        <v>43200</v>
      </c>
      <c r="B4" s="2">
        <v>-80000</v>
      </c>
      <c r="C4" t="s">
        <v>13</v>
      </c>
      <c r="D4" s="2">
        <f>D3+B4</f>
        <v>200</v>
      </c>
      <c r="E4" s="2">
        <v>80000</v>
      </c>
      <c r="F4" s="2">
        <f>D4+E4</f>
        <v>80200</v>
      </c>
      <c r="G4" s="2">
        <f>F4*H3</f>
        <v>40000</v>
      </c>
      <c r="H4" s="3">
        <f t="shared" ref="H4:H31" si="0">G4/F4</f>
        <v>0.49875311720698257</v>
      </c>
      <c r="I4" s="2">
        <f>F4*J3</f>
        <v>40000</v>
      </c>
      <c r="J4" s="3">
        <f t="shared" ref="J4:J31" si="1">I4/F4</f>
        <v>0.49875311720698257</v>
      </c>
      <c r="K4" s="2">
        <f>F4*L3</f>
        <v>200</v>
      </c>
      <c r="L4" s="3">
        <f t="shared" ref="L4:L31" si="2">K4/F4</f>
        <v>2.4937655860349127E-3</v>
      </c>
      <c r="N4" s="2"/>
      <c r="O4" s="3"/>
    </row>
    <row r="5" spans="1:15" x14ac:dyDescent="0.25">
      <c r="A5" s="1">
        <v>43203</v>
      </c>
      <c r="B5" s="2">
        <v>30236.799999999999</v>
      </c>
      <c r="C5" t="s">
        <v>14</v>
      </c>
      <c r="D5" s="2">
        <f t="shared" ref="D5:D30" si="3">D4+B5</f>
        <v>30436.799999999999</v>
      </c>
      <c r="E5" s="2">
        <f>E4</f>
        <v>80000</v>
      </c>
      <c r="F5" s="2">
        <f t="shared" ref="F5:F31" si="4">D5+E5</f>
        <v>110436.8</v>
      </c>
      <c r="G5" s="2">
        <f>G4+B5</f>
        <v>70236.800000000003</v>
      </c>
      <c r="H5" s="3">
        <f t="shared" si="0"/>
        <v>0.63599090158353011</v>
      </c>
      <c r="I5" s="2">
        <f>I4</f>
        <v>40000</v>
      </c>
      <c r="J5" s="3">
        <f t="shared" si="1"/>
        <v>0.36219810787708445</v>
      </c>
      <c r="K5" s="2">
        <f>K4</f>
        <v>200</v>
      </c>
      <c r="L5" s="3">
        <f t="shared" si="2"/>
        <v>1.8109905393854221E-3</v>
      </c>
      <c r="N5" s="2"/>
      <c r="O5" s="3"/>
    </row>
    <row r="6" spans="1:15" x14ac:dyDescent="0.25">
      <c r="A6" s="1">
        <v>43203</v>
      </c>
      <c r="B6" s="2">
        <v>14763.2</v>
      </c>
      <c r="C6" t="s">
        <v>15</v>
      </c>
      <c r="D6" s="2">
        <f t="shared" si="3"/>
        <v>45200</v>
      </c>
      <c r="E6" s="2">
        <f>E5</f>
        <v>80000</v>
      </c>
      <c r="F6" s="2">
        <f t="shared" si="4"/>
        <v>125200</v>
      </c>
      <c r="G6" s="2">
        <f>G5</f>
        <v>70236.800000000003</v>
      </c>
      <c r="H6" s="3">
        <f t="shared" si="0"/>
        <v>0.56099680511182115</v>
      </c>
      <c r="I6" s="2">
        <f>I5+B6</f>
        <v>54763.199999999997</v>
      </c>
      <c r="J6" s="3">
        <f t="shared" si="1"/>
        <v>0.43740575079872202</v>
      </c>
      <c r="K6" s="2">
        <f>K5</f>
        <v>200</v>
      </c>
      <c r="L6" s="3">
        <f t="shared" si="2"/>
        <v>1.5974440894568689E-3</v>
      </c>
      <c r="N6" s="2"/>
      <c r="O6" s="3"/>
    </row>
    <row r="7" spans="1:15" x14ac:dyDescent="0.25">
      <c r="A7" s="1">
        <v>43228</v>
      </c>
      <c r="B7" s="2">
        <v>-42000</v>
      </c>
      <c r="C7" t="s">
        <v>16</v>
      </c>
      <c r="D7" s="2">
        <f t="shared" si="3"/>
        <v>3200</v>
      </c>
      <c r="E7" s="2">
        <v>122000</v>
      </c>
      <c r="F7" s="2">
        <f t="shared" si="4"/>
        <v>125200</v>
      </c>
      <c r="G7" s="2">
        <f>F7*H6</f>
        <v>70236.800000000003</v>
      </c>
      <c r="H7" s="3">
        <f t="shared" si="0"/>
        <v>0.56099680511182115</v>
      </c>
      <c r="I7" s="2">
        <f>F7*J6</f>
        <v>54763.199999999997</v>
      </c>
      <c r="J7" s="3">
        <f t="shared" si="1"/>
        <v>0.43740575079872202</v>
      </c>
      <c r="K7" s="2">
        <f>F7*L6</f>
        <v>200</v>
      </c>
      <c r="L7" s="3">
        <f t="shared" si="2"/>
        <v>1.5974440894568689E-3</v>
      </c>
      <c r="N7" s="2"/>
      <c r="O7" s="3"/>
    </row>
    <row r="8" spans="1:15" x14ac:dyDescent="0.25">
      <c r="A8" s="1">
        <v>43228</v>
      </c>
      <c r="B8" s="2">
        <v>-1235</v>
      </c>
      <c r="C8" t="s">
        <v>17</v>
      </c>
      <c r="D8" s="2">
        <f t="shared" si="3"/>
        <v>1965</v>
      </c>
      <c r="E8" s="2">
        <f>E7</f>
        <v>122000</v>
      </c>
      <c r="F8" s="2">
        <f t="shared" si="4"/>
        <v>123965</v>
      </c>
      <c r="G8" s="2">
        <f t="shared" ref="G8:G21" si="5">F8*H7</f>
        <v>69543.968945686909</v>
      </c>
      <c r="H8" s="3">
        <f t="shared" si="0"/>
        <v>0.56099680511182115</v>
      </c>
      <c r="I8" s="2">
        <f t="shared" ref="I8:I21" si="6">F8*J7</f>
        <v>54223.003897763578</v>
      </c>
      <c r="J8" s="3">
        <f t="shared" si="1"/>
        <v>0.43740575079872202</v>
      </c>
      <c r="K8" s="2">
        <f t="shared" ref="K8:K21" si="7">F8*L7</f>
        <v>198.02715654952075</v>
      </c>
      <c r="L8" s="3">
        <f t="shared" si="2"/>
        <v>1.5974440894568689E-3</v>
      </c>
      <c r="N8" s="2"/>
      <c r="O8" s="3"/>
    </row>
    <row r="9" spans="1:15" x14ac:dyDescent="0.25">
      <c r="A9" s="1">
        <v>43228</v>
      </c>
      <c r="B9" s="2">
        <v>-900</v>
      </c>
      <c r="C9" t="s">
        <v>18</v>
      </c>
      <c r="D9" s="2">
        <f t="shared" si="3"/>
        <v>1065</v>
      </c>
      <c r="E9" s="2">
        <f t="shared" ref="E9:E31" si="8">E8</f>
        <v>122000</v>
      </c>
      <c r="F9" s="2">
        <f t="shared" si="4"/>
        <v>123065</v>
      </c>
      <c r="G9" s="2">
        <f t="shared" si="5"/>
        <v>69039.071821086269</v>
      </c>
      <c r="H9" s="3">
        <f t="shared" si="0"/>
        <v>0.56099680511182115</v>
      </c>
      <c r="I9" s="2">
        <f t="shared" si="6"/>
        <v>53829.338722044726</v>
      </c>
      <c r="J9" s="3">
        <f t="shared" si="1"/>
        <v>0.43740575079872202</v>
      </c>
      <c r="K9" s="2">
        <f t="shared" si="7"/>
        <v>196.58945686900958</v>
      </c>
      <c r="L9" s="3">
        <f t="shared" si="2"/>
        <v>1.5974440894568689E-3</v>
      </c>
      <c r="N9" s="2"/>
      <c r="O9" s="3"/>
    </row>
    <row r="10" spans="1:15" x14ac:dyDescent="0.25">
      <c r="A10" s="1">
        <v>43244</v>
      </c>
      <c r="B10" s="2">
        <v>-195</v>
      </c>
      <c r="C10" t="s">
        <v>19</v>
      </c>
      <c r="D10" s="2">
        <f t="shared" si="3"/>
        <v>870</v>
      </c>
      <c r="E10" s="2">
        <f t="shared" si="8"/>
        <v>122000</v>
      </c>
      <c r="F10" s="2">
        <f t="shared" si="4"/>
        <v>122870</v>
      </c>
      <c r="G10" s="2">
        <f t="shared" si="5"/>
        <v>68929.677444089466</v>
      </c>
      <c r="H10" s="3">
        <f t="shared" si="0"/>
        <v>0.56099680511182115</v>
      </c>
      <c r="I10" s="2">
        <f t="shared" si="6"/>
        <v>53744.044600638976</v>
      </c>
      <c r="J10" s="3">
        <f t="shared" si="1"/>
        <v>0.43740575079872202</v>
      </c>
      <c r="K10" s="2">
        <f t="shared" si="7"/>
        <v>196.27795527156547</v>
      </c>
      <c r="L10" s="3">
        <f t="shared" si="2"/>
        <v>1.5974440894568689E-3</v>
      </c>
      <c r="N10" s="2"/>
      <c r="O10" s="3"/>
    </row>
    <row r="11" spans="1:15" x14ac:dyDescent="0.25">
      <c r="A11" s="1">
        <v>43417</v>
      </c>
      <c r="B11" s="2">
        <v>2400</v>
      </c>
      <c r="C11" t="s">
        <v>20</v>
      </c>
      <c r="D11" s="2">
        <f t="shared" si="3"/>
        <v>3270</v>
      </c>
      <c r="E11" s="2">
        <f t="shared" si="8"/>
        <v>122000</v>
      </c>
      <c r="F11" s="2">
        <f t="shared" si="4"/>
        <v>125270</v>
      </c>
      <c r="G11" s="2">
        <f>G10+(B11*$H$2)</f>
        <v>70542.307329803749</v>
      </c>
      <c r="H11" s="3">
        <f t="shared" si="0"/>
        <v>0.56312211487031016</v>
      </c>
      <c r="I11" s="2">
        <f>I10+(B11*$J$2)</f>
        <v>54531.414714924693</v>
      </c>
      <c r="J11" s="3">
        <f t="shared" si="1"/>
        <v>0.4353110458603392</v>
      </c>
      <c r="K11" s="2">
        <f>K10</f>
        <v>196.27795527156547</v>
      </c>
      <c r="L11" s="3">
        <f t="shared" si="2"/>
        <v>1.5668392693507262E-3</v>
      </c>
      <c r="N11" s="2"/>
      <c r="O11" s="3"/>
    </row>
    <row r="12" spans="1:15" x14ac:dyDescent="0.25">
      <c r="A12" s="1">
        <v>43482</v>
      </c>
      <c r="B12" s="2">
        <v>4800</v>
      </c>
      <c r="C12" t="s">
        <v>20</v>
      </c>
      <c r="D12" s="2">
        <f t="shared" si="3"/>
        <v>8070</v>
      </c>
      <c r="E12" s="2">
        <f t="shared" si="8"/>
        <v>122000</v>
      </c>
      <c r="F12" s="2">
        <f t="shared" si="4"/>
        <v>130070</v>
      </c>
      <c r="G12" s="2">
        <f t="shared" ref="G12:G20" si="9">G11+(B12*$H$2)</f>
        <v>73767.567101232315</v>
      </c>
      <c r="H12" s="3">
        <f t="shared" si="0"/>
        <v>0.5671374421560107</v>
      </c>
      <c r="I12" s="2">
        <f t="shared" ref="I12:I20" si="10">I11+(B12*$J$2)</f>
        <v>56106.15494349612</v>
      </c>
      <c r="J12" s="3">
        <f t="shared" si="1"/>
        <v>0.43135353996691106</v>
      </c>
      <c r="K12" s="2">
        <f t="shared" ref="K12:K20" si="11">K11</f>
        <v>196.27795527156547</v>
      </c>
      <c r="L12" s="3">
        <f t="shared" si="2"/>
        <v>1.5090178770782307E-3</v>
      </c>
      <c r="N12" s="2"/>
      <c r="O12" s="3"/>
    </row>
    <row r="13" spans="1:15" x14ac:dyDescent="0.25">
      <c r="A13" s="1">
        <v>43536</v>
      </c>
      <c r="B13" s="2">
        <v>2400</v>
      </c>
      <c r="C13" t="s">
        <v>20</v>
      </c>
      <c r="D13" s="2">
        <f t="shared" si="3"/>
        <v>10470</v>
      </c>
      <c r="E13" s="2">
        <f t="shared" si="8"/>
        <v>122000</v>
      </c>
      <c r="F13" s="2">
        <f t="shared" si="4"/>
        <v>132470</v>
      </c>
      <c r="G13" s="2">
        <f t="shared" si="9"/>
        <v>75380.196986946597</v>
      </c>
      <c r="H13" s="3">
        <f t="shared" si="0"/>
        <v>0.5690359854076138</v>
      </c>
      <c r="I13" s="2">
        <f t="shared" si="10"/>
        <v>56893.525057781837</v>
      </c>
      <c r="J13" s="3">
        <f t="shared" si="1"/>
        <v>0.42948233605934805</v>
      </c>
      <c r="K13" s="2">
        <f t="shared" si="11"/>
        <v>196.27795527156547</v>
      </c>
      <c r="L13" s="3">
        <f t="shared" si="2"/>
        <v>1.4816785330381632E-3</v>
      </c>
      <c r="N13" s="2"/>
      <c r="O13" s="3"/>
    </row>
    <row r="14" spans="1:15" x14ac:dyDescent="0.25">
      <c r="A14" s="1">
        <v>43567</v>
      </c>
      <c r="B14" s="2">
        <v>2400</v>
      </c>
      <c r="C14" t="s">
        <v>20</v>
      </c>
      <c r="D14" s="2">
        <f t="shared" si="3"/>
        <v>12870</v>
      </c>
      <c r="E14" s="2">
        <f t="shared" si="8"/>
        <v>122000</v>
      </c>
      <c r="F14" s="2">
        <f t="shared" si="4"/>
        <v>134870</v>
      </c>
      <c r="G14" s="2">
        <f t="shared" si="9"/>
        <v>76992.82687266088</v>
      </c>
      <c r="H14" s="3">
        <f t="shared" si="0"/>
        <v>0.5708669598328826</v>
      </c>
      <c r="I14" s="2">
        <f t="shared" si="10"/>
        <v>57680.895172067554</v>
      </c>
      <c r="J14" s="3">
        <f t="shared" si="1"/>
        <v>0.42767772797558801</v>
      </c>
      <c r="K14" s="2">
        <f t="shared" si="11"/>
        <v>196.27795527156547</v>
      </c>
      <c r="L14" s="3">
        <f t="shared" si="2"/>
        <v>1.4553121915293651E-3</v>
      </c>
      <c r="N14" s="2"/>
      <c r="O14" s="3"/>
    </row>
    <row r="15" spans="1:15" x14ac:dyDescent="0.25">
      <c r="A15" s="1">
        <v>43594</v>
      </c>
      <c r="B15" s="2">
        <v>2400</v>
      </c>
      <c r="C15" t="s">
        <v>20</v>
      </c>
      <c r="D15" s="2">
        <f t="shared" si="3"/>
        <v>15270</v>
      </c>
      <c r="E15" s="2">
        <f t="shared" si="8"/>
        <v>122000</v>
      </c>
      <c r="F15" s="2">
        <f t="shared" si="4"/>
        <v>137270</v>
      </c>
      <c r="G15" s="2">
        <f t="shared" si="9"/>
        <v>78605.456758375163</v>
      </c>
      <c r="H15" s="3">
        <f t="shared" si="0"/>
        <v>0.5726339095095444</v>
      </c>
      <c r="I15" s="2">
        <f t="shared" si="10"/>
        <v>58468.265286353271</v>
      </c>
      <c r="J15" s="3">
        <f t="shared" si="1"/>
        <v>0.42593622267322262</v>
      </c>
      <c r="K15" s="2">
        <f t="shared" si="11"/>
        <v>196.27795527156547</v>
      </c>
      <c r="L15" s="3">
        <f t="shared" si="2"/>
        <v>1.4298678172329385E-3</v>
      </c>
      <c r="N15" s="2"/>
      <c r="O15" s="3"/>
    </row>
    <row r="16" spans="1:15" x14ac:dyDescent="0.25">
      <c r="A16" s="1">
        <v>43627</v>
      </c>
      <c r="B16" s="2">
        <v>2400</v>
      </c>
      <c r="C16" t="s">
        <v>20</v>
      </c>
      <c r="D16" s="2">
        <f t="shared" si="3"/>
        <v>17670</v>
      </c>
      <c r="E16" s="2">
        <f t="shared" si="8"/>
        <v>122000</v>
      </c>
      <c r="F16" s="2">
        <f t="shared" si="4"/>
        <v>139670</v>
      </c>
      <c r="G16" s="2">
        <f t="shared" si="9"/>
        <v>80218.086644089446</v>
      </c>
      <c r="H16" s="3">
        <f t="shared" si="0"/>
        <v>0.57434013491866143</v>
      </c>
      <c r="I16" s="2">
        <f t="shared" si="10"/>
        <v>59255.635400638988</v>
      </c>
      <c r="J16" s="3">
        <f t="shared" si="1"/>
        <v>0.42425456719867538</v>
      </c>
      <c r="K16" s="2">
        <f t="shared" si="11"/>
        <v>196.27795527156547</v>
      </c>
      <c r="L16" s="3">
        <f t="shared" si="2"/>
        <v>1.4052978826631737E-3</v>
      </c>
      <c r="N16" s="2"/>
      <c r="O16" s="3"/>
    </row>
    <row r="17" spans="1:15" x14ac:dyDescent="0.25">
      <c r="A17" s="1">
        <v>43654</v>
      </c>
      <c r="B17" s="2">
        <v>2400</v>
      </c>
      <c r="C17" t="s">
        <v>20</v>
      </c>
      <c r="D17" s="2">
        <f t="shared" si="3"/>
        <v>20070</v>
      </c>
      <c r="E17" s="2">
        <f t="shared" si="8"/>
        <v>122000</v>
      </c>
      <c r="F17" s="2">
        <f t="shared" si="4"/>
        <v>142070</v>
      </c>
      <c r="G17" s="2">
        <f t="shared" si="9"/>
        <v>81830.716529803729</v>
      </c>
      <c r="H17" s="3">
        <f t="shared" si="0"/>
        <v>0.57598871352012193</v>
      </c>
      <c r="I17" s="2">
        <f t="shared" si="10"/>
        <v>60043.005514924705</v>
      </c>
      <c r="J17" s="3">
        <f t="shared" si="1"/>
        <v>0.422629728408001</v>
      </c>
      <c r="K17" s="2">
        <f t="shared" si="11"/>
        <v>196.27795527156547</v>
      </c>
      <c r="L17" s="3">
        <f t="shared" si="2"/>
        <v>1.3815580718770006E-3</v>
      </c>
      <c r="N17" s="2"/>
      <c r="O17" s="3"/>
    </row>
    <row r="18" spans="1:15" x14ac:dyDescent="0.25">
      <c r="A18" s="1">
        <v>43685</v>
      </c>
      <c r="B18" s="2">
        <v>2400</v>
      </c>
      <c r="C18" t="s">
        <v>20</v>
      </c>
      <c r="D18" s="2">
        <f t="shared" si="3"/>
        <v>22470</v>
      </c>
      <c r="E18" s="2">
        <f t="shared" si="8"/>
        <v>122000</v>
      </c>
      <c r="F18" s="2">
        <f t="shared" si="4"/>
        <v>144470</v>
      </c>
      <c r="G18" s="2">
        <f t="shared" si="9"/>
        <v>83443.346415518012</v>
      </c>
      <c r="H18" s="3">
        <f t="shared" si="0"/>
        <v>0.57758251827727569</v>
      </c>
      <c r="I18" s="2">
        <f t="shared" si="10"/>
        <v>60830.375629210423</v>
      </c>
      <c r="J18" s="3">
        <f t="shared" si="1"/>
        <v>0.42105887470900827</v>
      </c>
      <c r="K18" s="2">
        <f t="shared" si="11"/>
        <v>196.27795527156547</v>
      </c>
      <c r="L18" s="3">
        <f t="shared" si="2"/>
        <v>1.3586070137161035E-3</v>
      </c>
      <c r="N18" s="2"/>
      <c r="O18" s="3"/>
    </row>
    <row r="19" spans="1:15" x14ac:dyDescent="0.25">
      <c r="A19" s="1">
        <v>43717</v>
      </c>
      <c r="B19" s="2">
        <v>2400</v>
      </c>
      <c r="C19" t="s">
        <v>20</v>
      </c>
      <c r="D19" s="2">
        <f t="shared" si="3"/>
        <v>24870</v>
      </c>
      <c r="E19" s="2">
        <f t="shared" si="8"/>
        <v>122000</v>
      </c>
      <c r="F19" s="2">
        <f t="shared" si="4"/>
        <v>146870</v>
      </c>
      <c r="G19" s="2">
        <f t="shared" si="9"/>
        <v>85055.976301232295</v>
      </c>
      <c r="H19" s="3">
        <f t="shared" si="0"/>
        <v>0.57912423436530469</v>
      </c>
      <c r="I19" s="2">
        <f t="shared" si="10"/>
        <v>61617.74574349614</v>
      </c>
      <c r="J19" s="3">
        <f t="shared" si="1"/>
        <v>0.41953935959349181</v>
      </c>
      <c r="K19" s="2">
        <f t="shared" si="11"/>
        <v>196.27795527156547</v>
      </c>
      <c r="L19" s="3">
        <f t="shared" si="2"/>
        <v>1.3364060412035506E-3</v>
      </c>
      <c r="N19" s="2"/>
      <c r="O19" s="3"/>
    </row>
    <row r="20" spans="1:15" x14ac:dyDescent="0.25">
      <c r="A20" s="1">
        <v>43746</v>
      </c>
      <c r="B20" s="2">
        <v>2400</v>
      </c>
      <c r="C20" t="s">
        <v>20</v>
      </c>
      <c r="D20" s="2">
        <f t="shared" si="3"/>
        <v>27270</v>
      </c>
      <c r="E20" s="2">
        <f t="shared" si="8"/>
        <v>122000</v>
      </c>
      <c r="F20" s="2">
        <f t="shared" si="4"/>
        <v>149270</v>
      </c>
      <c r="G20" s="2">
        <f t="shared" si="9"/>
        <v>86668.606186946578</v>
      </c>
      <c r="H20" s="3">
        <f t="shared" si="0"/>
        <v>0.58061637426774693</v>
      </c>
      <c r="I20" s="2">
        <f t="shared" si="10"/>
        <v>62405.115857781857</v>
      </c>
      <c r="J20" s="3">
        <f t="shared" si="1"/>
        <v>0.41806870675810182</v>
      </c>
      <c r="K20" s="2">
        <f t="shared" si="11"/>
        <v>196.27795527156547</v>
      </c>
      <c r="L20" s="3">
        <f t="shared" si="2"/>
        <v>1.3149189741513063E-3</v>
      </c>
      <c r="N20" s="2"/>
      <c r="O20" s="3"/>
    </row>
    <row r="21" spans="1:15" x14ac:dyDescent="0.25">
      <c r="A21" s="1">
        <v>43754</v>
      </c>
      <c r="B21" s="2">
        <v>-40</v>
      </c>
      <c r="C21" t="s">
        <v>21</v>
      </c>
      <c r="D21" s="2">
        <f t="shared" si="3"/>
        <v>27230</v>
      </c>
      <c r="E21" s="2">
        <f t="shared" si="8"/>
        <v>122000</v>
      </c>
      <c r="F21" s="2">
        <f t="shared" si="4"/>
        <v>149230</v>
      </c>
      <c r="G21" s="2">
        <f t="shared" si="5"/>
        <v>86645.381531975872</v>
      </c>
      <c r="H21" s="3">
        <f t="shared" si="0"/>
        <v>0.58061637426774693</v>
      </c>
      <c r="I21" s="2">
        <f t="shared" si="6"/>
        <v>62388.393109511533</v>
      </c>
      <c r="J21" s="3">
        <f t="shared" si="1"/>
        <v>0.41806870675810182</v>
      </c>
      <c r="K21" s="2">
        <f t="shared" si="7"/>
        <v>196.22535851259943</v>
      </c>
      <c r="L21" s="3">
        <f t="shared" si="2"/>
        <v>1.3149189741513063E-3</v>
      </c>
      <c r="N21" s="2"/>
      <c r="O21" s="3"/>
    </row>
    <row r="22" spans="1:15" x14ac:dyDescent="0.25">
      <c r="A22" s="1">
        <v>43777</v>
      </c>
      <c r="B22" s="2">
        <v>2400</v>
      </c>
      <c r="C22" t="s">
        <v>20</v>
      </c>
      <c r="D22" s="2">
        <f t="shared" si="3"/>
        <v>29630</v>
      </c>
      <c r="E22" s="2">
        <f t="shared" si="8"/>
        <v>122000</v>
      </c>
      <c r="F22" s="2">
        <f t="shared" si="4"/>
        <v>151630</v>
      </c>
      <c r="G22" s="2">
        <f>G21+(B22*$H$2)</f>
        <v>88258.011417690155</v>
      </c>
      <c r="H22" s="3">
        <f t="shared" si="0"/>
        <v>0.5820616726089175</v>
      </c>
      <c r="I22" s="2">
        <f>I21+(B22*$J$2)</f>
        <v>63175.76322379725</v>
      </c>
      <c r="J22" s="3">
        <f t="shared" si="1"/>
        <v>0.41664422095757603</v>
      </c>
      <c r="K22" s="2">
        <f>K21</f>
        <v>196.22535851259943</v>
      </c>
      <c r="L22" s="3">
        <f t="shared" si="2"/>
        <v>1.2941064335065583E-3</v>
      </c>
      <c r="N22" s="2"/>
      <c r="O22" s="3"/>
    </row>
    <row r="23" spans="1:15" x14ac:dyDescent="0.25">
      <c r="A23" s="1">
        <v>43808</v>
      </c>
      <c r="B23" s="2">
        <v>2400</v>
      </c>
      <c r="C23" t="s">
        <v>20</v>
      </c>
      <c r="D23" s="2">
        <f t="shared" si="3"/>
        <v>32030</v>
      </c>
      <c r="E23" s="2">
        <f t="shared" si="8"/>
        <v>122000</v>
      </c>
      <c r="F23" s="2">
        <f t="shared" si="4"/>
        <v>154030</v>
      </c>
      <c r="G23" s="2">
        <f t="shared" ref="G23:G24" si="12">G22+(B23*$H$2)</f>
        <v>89870.641303404438</v>
      </c>
      <c r="H23" s="3">
        <f t="shared" si="0"/>
        <v>0.58346193146402936</v>
      </c>
      <c r="I23" s="2">
        <f t="shared" ref="I23:I24" si="13">I22+(B23*$J$2)</f>
        <v>63963.133338082967</v>
      </c>
      <c r="J23" s="3">
        <f t="shared" si="1"/>
        <v>0.41526412606688934</v>
      </c>
      <c r="K23" s="2">
        <f t="shared" ref="K23:K24" si="14">K22</f>
        <v>196.22535851259943</v>
      </c>
      <c r="L23" s="3">
        <f t="shared" si="2"/>
        <v>1.273942469081344E-3</v>
      </c>
      <c r="N23" s="2"/>
      <c r="O23" s="3"/>
    </row>
    <row r="24" spans="1:15" x14ac:dyDescent="0.25">
      <c r="A24" s="1">
        <v>43838</v>
      </c>
      <c r="B24" s="2">
        <v>2400</v>
      </c>
      <c r="C24" t="s">
        <v>20</v>
      </c>
      <c r="D24" s="2">
        <f t="shared" si="3"/>
        <v>34430</v>
      </c>
      <c r="E24" s="2">
        <f t="shared" si="8"/>
        <v>122000</v>
      </c>
      <c r="F24" s="2">
        <f t="shared" si="4"/>
        <v>156430</v>
      </c>
      <c r="G24" s="2">
        <f t="shared" si="12"/>
        <v>91483.271189118721</v>
      </c>
      <c r="H24" s="3">
        <f t="shared" si="0"/>
        <v>0.58481922386446794</v>
      </c>
      <c r="I24" s="2">
        <f t="shared" si="13"/>
        <v>64750.503452368685</v>
      </c>
      <c r="J24" s="3">
        <f t="shared" si="1"/>
        <v>0.41392637890665912</v>
      </c>
      <c r="K24" s="2">
        <f t="shared" si="14"/>
        <v>196.22535851259943</v>
      </c>
      <c r="L24" s="3">
        <f t="shared" si="2"/>
        <v>1.2543972288729746E-3</v>
      </c>
      <c r="N24" s="2"/>
      <c r="O24" s="3"/>
    </row>
    <row r="25" spans="1:15" x14ac:dyDescent="0.25">
      <c r="A25" s="1">
        <v>43865</v>
      </c>
      <c r="B25" s="2">
        <v>0</v>
      </c>
      <c r="C25" t="s">
        <v>24</v>
      </c>
      <c r="D25" s="2">
        <f>D24</f>
        <v>34430</v>
      </c>
      <c r="E25" s="2">
        <f>E24+137789.77</f>
        <v>259789.77</v>
      </c>
      <c r="F25" s="2">
        <f t="shared" si="4"/>
        <v>294219.77</v>
      </c>
      <c r="G25" s="2">
        <f>G24</f>
        <v>91483.271189118721</v>
      </c>
      <c r="H25" s="3">
        <f t="shared" si="0"/>
        <v>0.31093515975870256</v>
      </c>
      <c r="I25" s="2">
        <f>I24+137789.77</f>
        <v>202540.27345236868</v>
      </c>
      <c r="J25" s="3">
        <f t="shared" si="1"/>
        <v>0.68839790559406888</v>
      </c>
      <c r="K25" s="2">
        <f>K24</f>
        <v>196.22535851259943</v>
      </c>
      <c r="L25" s="3">
        <f t="shared" si="2"/>
        <v>6.669346472284966E-4</v>
      </c>
      <c r="N25" s="2"/>
      <c r="O25" s="3"/>
    </row>
    <row r="26" spans="1:15" x14ac:dyDescent="0.25">
      <c r="A26" s="1">
        <v>43865</v>
      </c>
      <c r="B26" s="2">
        <v>0</v>
      </c>
      <c r="C26" t="s">
        <v>25</v>
      </c>
      <c r="D26" s="2">
        <f>D25</f>
        <v>34430</v>
      </c>
      <c r="E26" s="2">
        <f>E25+282210.23</f>
        <v>542000</v>
      </c>
      <c r="F26" s="2">
        <f t="shared" si="4"/>
        <v>576430</v>
      </c>
      <c r="G26" s="2">
        <f>G25+282210.23</f>
        <v>373693.50118911872</v>
      </c>
      <c r="H26" s="3">
        <f t="shared" si="0"/>
        <v>0.64828947346446009</v>
      </c>
      <c r="I26" s="2">
        <f>I25</f>
        <v>202540.27345236868</v>
      </c>
      <c r="J26" s="3">
        <f t="shared" si="1"/>
        <v>0.35137011163952031</v>
      </c>
      <c r="K26" s="2">
        <f>K25</f>
        <v>196.22535851259943</v>
      </c>
      <c r="L26" s="3">
        <f t="shared" si="2"/>
        <v>3.4041489601963711E-4</v>
      </c>
      <c r="N26" s="2"/>
      <c r="O26" s="3"/>
    </row>
    <row r="27" spans="1:15" x14ac:dyDescent="0.25">
      <c r="A27" s="1">
        <v>43872</v>
      </c>
      <c r="B27" s="2">
        <v>2400</v>
      </c>
      <c r="C27" t="s">
        <v>20</v>
      </c>
      <c r="D27" s="2">
        <f>D24+B27</f>
        <v>36830</v>
      </c>
      <c r="E27" s="2">
        <f>E26</f>
        <v>542000</v>
      </c>
      <c r="F27" s="2">
        <f t="shared" si="4"/>
        <v>578830</v>
      </c>
      <c r="G27" s="2">
        <f>G26+(B27*$H$2)</f>
        <v>375306.13107483299</v>
      </c>
      <c r="H27" s="3">
        <f t="shared" si="0"/>
        <v>0.64838749041140398</v>
      </c>
      <c r="I27" s="2">
        <f>I26+(B27*$J$2)</f>
        <v>203327.64356665438</v>
      </c>
      <c r="J27" s="3">
        <f t="shared" si="1"/>
        <v>0.35127350615319591</v>
      </c>
      <c r="K27" s="2">
        <f>K26</f>
        <v>196.22535851259943</v>
      </c>
      <c r="L27" s="3">
        <f t="shared" si="2"/>
        <v>3.390034354000301E-4</v>
      </c>
      <c r="N27" s="2"/>
      <c r="O27" s="3"/>
    </row>
    <row r="28" spans="1:15" x14ac:dyDescent="0.25">
      <c r="A28" s="1">
        <v>43899</v>
      </c>
      <c r="B28" s="2">
        <v>2400</v>
      </c>
      <c r="C28" t="s">
        <v>20</v>
      </c>
      <c r="D28" s="2">
        <f t="shared" si="3"/>
        <v>39230</v>
      </c>
      <c r="E28" s="2">
        <f t="shared" si="8"/>
        <v>542000</v>
      </c>
      <c r="F28" s="2">
        <f t="shared" si="4"/>
        <v>581230</v>
      </c>
      <c r="G28" s="2">
        <f t="shared" ref="G28:G29" si="15">G27+(B28*$H$2)</f>
        <v>376918.76096054725</v>
      </c>
      <c r="H28" s="3">
        <f t="shared" si="0"/>
        <v>0.64848469790022412</v>
      </c>
      <c r="I28" s="2">
        <f t="shared" ref="I28:I29" si="16">I27+(B28*$J$2)</f>
        <v>204115.01368094009</v>
      </c>
      <c r="J28" s="3">
        <f t="shared" si="1"/>
        <v>0.35117769846866143</v>
      </c>
      <c r="K28" s="2">
        <f t="shared" ref="K28:K29" si="17">K27</f>
        <v>196.22535851259943</v>
      </c>
      <c r="L28" s="3">
        <f t="shared" si="2"/>
        <v>3.3760363111435995E-4</v>
      </c>
      <c r="N28" s="2"/>
      <c r="O28" s="3"/>
    </row>
    <row r="29" spans="1:15" x14ac:dyDescent="0.25">
      <c r="A29" s="1">
        <v>43930</v>
      </c>
      <c r="B29" s="2">
        <v>2400</v>
      </c>
      <c r="C29" t="s">
        <v>20</v>
      </c>
      <c r="D29" s="2">
        <f t="shared" si="3"/>
        <v>41630</v>
      </c>
      <c r="E29" s="2">
        <f t="shared" si="8"/>
        <v>542000</v>
      </c>
      <c r="F29" s="2">
        <f t="shared" si="4"/>
        <v>583630</v>
      </c>
      <c r="G29" s="2">
        <f t="shared" si="15"/>
        <v>378531.39084626152</v>
      </c>
      <c r="H29" s="3">
        <f t="shared" si="0"/>
        <v>0.6485811059168678</v>
      </c>
      <c r="I29" s="2">
        <f t="shared" si="16"/>
        <v>204902.38379522579</v>
      </c>
      <c r="J29" s="3">
        <f t="shared" si="1"/>
        <v>0.35108267874376881</v>
      </c>
      <c r="K29" s="2">
        <f t="shared" si="17"/>
        <v>196.22535851259943</v>
      </c>
      <c r="L29" s="3">
        <f t="shared" si="2"/>
        <v>3.3621533936329425E-4</v>
      </c>
      <c r="N29" s="2"/>
      <c r="O29" s="3"/>
    </row>
    <row r="30" spans="1:15" x14ac:dyDescent="0.25">
      <c r="A30" s="1">
        <v>43930</v>
      </c>
      <c r="B30" s="2">
        <v>11730.81</v>
      </c>
      <c r="C30" t="s">
        <v>22</v>
      </c>
      <c r="D30" s="2">
        <f t="shared" si="3"/>
        <v>53360.81</v>
      </c>
      <c r="E30" s="2">
        <f t="shared" si="8"/>
        <v>542000</v>
      </c>
      <c r="F30" s="2">
        <f t="shared" si="4"/>
        <v>595360.81000000006</v>
      </c>
      <c r="G30" s="2">
        <f>G29</f>
        <v>378531.39084626152</v>
      </c>
      <c r="H30" s="3">
        <f t="shared" si="0"/>
        <v>0.63580165924300847</v>
      </c>
      <c r="I30" s="2">
        <f>I29+B30</f>
        <v>216633.19379522579</v>
      </c>
      <c r="J30" s="3">
        <f t="shared" si="1"/>
        <v>0.363868750103363</v>
      </c>
      <c r="K30" s="2">
        <f>K29</f>
        <v>196.22535851259943</v>
      </c>
      <c r="L30" s="3">
        <f t="shared" si="2"/>
        <v>3.2959065362834247E-4</v>
      </c>
      <c r="N30" s="2"/>
      <c r="O30" s="3"/>
    </row>
    <row r="31" spans="1:15" x14ac:dyDescent="0.25">
      <c r="A31" s="1">
        <v>43935</v>
      </c>
      <c r="B31" s="2">
        <v>24026.42</v>
      </c>
      <c r="C31" t="s">
        <v>23</v>
      </c>
      <c r="D31" s="2">
        <f>D30+B31</f>
        <v>77387.23</v>
      </c>
      <c r="E31" s="2">
        <f t="shared" si="8"/>
        <v>542000</v>
      </c>
      <c r="F31" s="2">
        <f t="shared" si="4"/>
        <v>619387.23</v>
      </c>
      <c r="G31" s="2">
        <f>G30+B31</f>
        <v>402557.81084626151</v>
      </c>
      <c r="H31" s="3">
        <f t="shared" si="0"/>
        <v>0.64992914181692363</v>
      </c>
      <c r="I31" s="2">
        <f>I30</f>
        <v>216633.19379522579</v>
      </c>
      <c r="J31" s="3">
        <f t="shared" si="1"/>
        <v>0.34975405255808356</v>
      </c>
      <c r="K31" s="2">
        <f>K30</f>
        <v>196.22535851259943</v>
      </c>
      <c r="L31" s="3">
        <f t="shared" si="2"/>
        <v>3.1680562499262284E-4</v>
      </c>
      <c r="N31" s="2">
        <f>G31+I31+K31</f>
        <v>619387.22999999986</v>
      </c>
      <c r="O31" s="3">
        <f>H31+J31+L31</f>
        <v>0.99999999999999978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Fully Pooled</vt:lpstr>
      <vt:lpstr>Earmarked Property - NOT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McCartney</cp:lastModifiedBy>
  <dcterms:created xsi:type="dcterms:W3CDTF">2020-04-24T11:36:55Z</dcterms:created>
  <dcterms:modified xsi:type="dcterms:W3CDTF">2024-04-23T12:34:08Z</dcterms:modified>
</cp:coreProperties>
</file>