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best\Dropbox\Shared with DT\Clients\Senior - Keith &amp; Kath\"/>
    </mc:Choice>
  </mc:AlternateContent>
  <xr:revisionPtr revIDLastSave="0" documentId="13_ncr:1_{73A7F778-7F79-487C-9A86-6CEBB7CB7B22}" xr6:coauthVersionLast="47" xr6:coauthVersionMax="47" xr10:uidLastSave="{00000000-0000-0000-0000-000000000000}"/>
  <bookViews>
    <workbookView xWindow="-120" yWindow="-120" windowWidth="29040" windowHeight="15720" xr2:uid="{B8819CEE-7214-40C8-B462-47107D9349DA}"/>
  </bookViews>
  <sheets>
    <sheet name="Plan activity" sheetId="1" r:id="rId1"/>
    <sheet name="Calcs" sheetId="2" r:id="rId2"/>
    <sheet name="Income Detai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3" l="1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F9" i="1"/>
  <c r="G9" i="1" s="1"/>
  <c r="H9" i="1"/>
  <c r="I9" i="1" s="1"/>
  <c r="J9" i="1" s="1"/>
  <c r="F10" i="1"/>
  <c r="G10" i="1"/>
  <c r="H10" i="1"/>
  <c r="I10" i="1" s="1"/>
  <c r="F11" i="1"/>
  <c r="G11" i="1"/>
  <c r="H11" i="1"/>
  <c r="I11" i="1" s="1"/>
  <c r="F12" i="1"/>
  <c r="G12" i="1" s="1"/>
  <c r="H12" i="1"/>
  <c r="I12" i="1" s="1"/>
  <c r="F13" i="1"/>
  <c r="G13" i="1"/>
  <c r="H13" i="1"/>
  <c r="I13" i="1" s="1"/>
  <c r="F14" i="1"/>
  <c r="G14" i="1" s="1"/>
  <c r="H14" i="1"/>
  <c r="I14" i="1" s="1"/>
  <c r="F15" i="1"/>
  <c r="G15" i="1"/>
  <c r="H15" i="1"/>
  <c r="I15" i="1" s="1"/>
  <c r="F16" i="1"/>
  <c r="G16" i="1"/>
  <c r="H16" i="1"/>
  <c r="I16" i="1" s="1"/>
  <c r="J10" i="1" l="1"/>
  <c r="J11" i="1" s="1"/>
  <c r="J12" i="1" s="1"/>
  <c r="J13" i="1" s="1"/>
  <c r="J14" i="1" s="1"/>
  <c r="B48" i="2"/>
  <c r="B46" i="2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G24" i="1"/>
  <c r="G25" i="1"/>
  <c r="G26" i="1"/>
  <c r="G27" i="1"/>
  <c r="G28" i="1"/>
  <c r="G29" i="1"/>
  <c r="C21" i="3"/>
  <c r="C20" i="3"/>
  <c r="C19" i="3"/>
  <c r="C18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84" i="3"/>
  <c r="C199" i="3"/>
  <c r="C175" i="3"/>
  <c r="C176" i="3"/>
  <c r="C177" i="3"/>
  <c r="C178" i="3"/>
  <c r="C179" i="3"/>
  <c r="C180" i="3"/>
  <c r="C181" i="3"/>
  <c r="C182" i="3"/>
  <c r="C183" i="3"/>
  <c r="C174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46" i="3"/>
  <c r="G40" i="1"/>
  <c r="G41" i="1"/>
  <c r="G30" i="1"/>
  <c r="G31" i="1"/>
  <c r="G32" i="1"/>
  <c r="G33" i="1"/>
  <c r="G34" i="1"/>
  <c r="J16" i="1" l="1"/>
  <c r="J15" i="1"/>
  <c r="E17" i="1"/>
  <c r="E5" i="1"/>
  <c r="C51" i="3"/>
  <c r="C50" i="3"/>
  <c r="F17" i="1" l="1"/>
  <c r="E40" i="2" l="1"/>
  <c r="E39" i="2" s="1"/>
  <c r="K35" i="1"/>
  <c r="B47" i="2" s="1"/>
  <c r="B50" i="2" l="1"/>
  <c r="B53" i="2" s="1"/>
  <c r="G38" i="1"/>
  <c r="G39" i="1"/>
  <c r="E2" i="1"/>
  <c r="B52" i="2" s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2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36" i="1" l="1"/>
  <c r="G35" i="1"/>
  <c r="G37" i="1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34" i="3"/>
  <c r="C37" i="3"/>
  <c r="C40" i="3"/>
  <c r="C41" i="3"/>
  <c r="C42" i="3"/>
  <c r="C43" i="3"/>
  <c r="C44" i="3"/>
  <c r="C45" i="3"/>
  <c r="C46" i="3"/>
  <c r="C47" i="3"/>
  <c r="C48" i="3"/>
  <c r="C49" i="3"/>
  <c r="C22" i="3"/>
  <c r="C23" i="3"/>
  <c r="C24" i="3"/>
  <c r="C25" i="3"/>
  <c r="C26" i="3"/>
  <c r="C27" i="3"/>
  <c r="C28" i="3"/>
  <c r="C29" i="3"/>
  <c r="C30" i="3"/>
  <c r="C32" i="3"/>
  <c r="C31" i="3"/>
  <c r="C33" i="3"/>
  <c r="C35" i="3"/>
  <c r="C36" i="3"/>
  <c r="C38" i="3"/>
  <c r="C39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200" i="3"/>
  <c r="C201" i="3"/>
  <c r="C202" i="3"/>
  <c r="C203" i="3"/>
  <c r="C204" i="3"/>
  <c r="C205" i="3"/>
  <c r="C206" i="3"/>
  <c r="C198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" i="3"/>
  <c r="C16" i="3"/>
  <c r="C15" i="3"/>
  <c r="C14" i="3"/>
  <c r="C2" i="3"/>
  <c r="C3" i="3"/>
  <c r="C4" i="3"/>
  <c r="C5" i="3"/>
  <c r="C6" i="3"/>
  <c r="C7" i="3"/>
  <c r="C8" i="3"/>
  <c r="C9" i="3"/>
  <c r="C10" i="3"/>
  <c r="C11" i="3"/>
  <c r="C12" i="3"/>
  <c r="C13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52" i="3"/>
  <c r="D27" i="1" l="1"/>
  <c r="D29" i="1"/>
  <c r="D26" i="1"/>
  <c r="D24" i="1"/>
  <c r="D28" i="1"/>
  <c r="D25" i="1"/>
  <c r="D40" i="1"/>
  <c r="D41" i="1"/>
  <c r="B54" i="2" s="1"/>
  <c r="C52" i="2"/>
  <c r="D52" i="2" s="1"/>
  <c r="E52" i="2" s="1"/>
  <c r="F52" i="2" s="1"/>
  <c r="G52" i="2" s="1"/>
  <c r="H52" i="2" s="1"/>
  <c r="I52" i="2" s="1"/>
  <c r="J52" i="2" s="1"/>
  <c r="K52" i="2" s="1"/>
  <c r="L52" i="2" s="1"/>
  <c r="M52" i="2" s="1"/>
  <c r="N52" i="2" s="1"/>
  <c r="O52" i="2" s="1"/>
  <c r="P52" i="2" s="1"/>
  <c r="Q52" i="2" s="1"/>
  <c r="R52" i="2" s="1"/>
  <c r="S52" i="2" s="1"/>
  <c r="T52" i="2" s="1"/>
  <c r="U52" i="2" s="1"/>
  <c r="V52" i="2" s="1"/>
  <c r="W52" i="2" s="1"/>
  <c r="X52" i="2" s="1"/>
  <c r="Y52" i="2" s="1"/>
  <c r="Z52" i="2" s="1"/>
  <c r="AA52" i="2" s="1"/>
  <c r="AB52" i="2" s="1"/>
  <c r="AC52" i="2" s="1"/>
  <c r="AD52" i="2" s="1"/>
  <c r="AE52" i="2" s="1"/>
  <c r="AF52" i="2" s="1"/>
  <c r="D30" i="1"/>
  <c r="D33" i="1"/>
  <c r="D31" i="1"/>
  <c r="D34" i="1"/>
  <c r="D32" i="1"/>
  <c r="D38" i="1"/>
  <c r="D39" i="1"/>
  <c r="F39" i="1" s="1"/>
  <c r="D35" i="1"/>
  <c r="E35" i="1" s="1"/>
  <c r="D36" i="1"/>
  <c r="D37" i="1"/>
  <c r="F37" i="1" s="1"/>
  <c r="H37" i="1" s="1"/>
  <c r="B39" i="2"/>
  <c r="B40" i="2"/>
  <c r="B41" i="2"/>
  <c r="B42" i="2"/>
  <c r="B43" i="2"/>
  <c r="B44" i="2"/>
  <c r="E24" i="1" l="1"/>
  <c r="H24" i="1"/>
  <c r="F24" i="1"/>
  <c r="E26" i="1"/>
  <c r="F26" i="1"/>
  <c r="H26" i="1" s="1"/>
  <c r="E25" i="1"/>
  <c r="F25" i="1"/>
  <c r="H25" i="1" s="1"/>
  <c r="E29" i="1"/>
  <c r="F29" i="1"/>
  <c r="H29" i="1" s="1"/>
  <c r="E28" i="1"/>
  <c r="F28" i="1"/>
  <c r="H28" i="1" s="1"/>
  <c r="E27" i="1"/>
  <c r="F27" i="1"/>
  <c r="H27" i="1" s="1"/>
  <c r="F38" i="1"/>
  <c r="H38" i="1" s="1"/>
  <c r="E41" i="1"/>
  <c r="F41" i="1"/>
  <c r="H41" i="1" s="1"/>
  <c r="E40" i="1"/>
  <c r="F40" i="1"/>
  <c r="H40" i="1" s="1"/>
  <c r="E32" i="1"/>
  <c r="F32" i="1"/>
  <c r="H32" i="1" s="1"/>
  <c r="E34" i="1"/>
  <c r="F34" i="1"/>
  <c r="H34" i="1" s="1"/>
  <c r="E31" i="1"/>
  <c r="F31" i="1"/>
  <c r="H31" i="1" s="1"/>
  <c r="E33" i="1"/>
  <c r="F33" i="1"/>
  <c r="H33" i="1" s="1"/>
  <c r="E30" i="1"/>
  <c r="F30" i="1"/>
  <c r="H30" i="1" s="1"/>
  <c r="F36" i="1"/>
  <c r="H36" i="1" s="1"/>
  <c r="E36" i="1"/>
  <c r="H39" i="1"/>
  <c r="F35" i="1"/>
  <c r="H35" i="1" s="1"/>
  <c r="D42" i="1"/>
  <c r="B55" i="2"/>
  <c r="B56" i="2" s="1"/>
  <c r="B57" i="2" s="1"/>
  <c r="E37" i="1"/>
  <c r="C54" i="2" l="1"/>
  <c r="C53" i="2"/>
  <c r="C55" i="2" l="1"/>
  <c r="C56" i="2" s="1"/>
  <c r="C57" i="2" s="1"/>
  <c r="D53" i="2" s="1"/>
  <c r="D54" i="2" l="1"/>
  <c r="D55" i="2" s="1"/>
  <c r="D56" i="2" s="1"/>
  <c r="D57" i="2" s="1"/>
  <c r="E54" i="2" s="1"/>
  <c r="E38" i="1"/>
  <c r="E39" i="1"/>
  <c r="E53" i="2" l="1"/>
  <c r="E55" i="2" s="1"/>
  <c r="E56" i="2" s="1"/>
  <c r="E57" i="2" s="1"/>
  <c r="F53" i="2" s="1"/>
  <c r="F54" i="2" l="1"/>
  <c r="F55" i="2" s="1"/>
  <c r="F56" i="2" s="1"/>
  <c r="F57" i="2" s="1"/>
  <c r="H18" i="1"/>
  <c r="H19" i="1"/>
  <c r="H20" i="1"/>
  <c r="H21" i="1"/>
  <c r="H22" i="1"/>
  <c r="G54" i="2" l="1"/>
  <c r="G53" i="2"/>
  <c r="G55" i="2" l="1"/>
  <c r="G56" i="2" s="1"/>
  <c r="G57" i="2" s="1"/>
  <c r="H54" i="2" s="1"/>
  <c r="H53" i="2" l="1"/>
  <c r="H55" i="2" s="1"/>
  <c r="H56" i="2" s="1"/>
  <c r="H57" i="2" s="1"/>
  <c r="I54" i="2" l="1"/>
  <c r="I53" i="2"/>
  <c r="I55" i="2" l="1"/>
  <c r="I56" i="2" s="1"/>
  <c r="I57" i="2" s="1"/>
  <c r="J54" i="2" s="1"/>
  <c r="J53" i="2" l="1"/>
  <c r="J55" i="2" s="1"/>
  <c r="J56" i="2" s="1"/>
  <c r="J57" i="2" s="1"/>
  <c r="K54" i="2" l="1"/>
  <c r="K53" i="2"/>
  <c r="K55" i="2" l="1"/>
  <c r="K56" i="2" s="1"/>
  <c r="K57" i="2" s="1"/>
  <c r="L54" i="2" s="1"/>
  <c r="L53" i="2" l="1"/>
  <c r="L55" i="2" s="1"/>
  <c r="L56" i="2" s="1"/>
  <c r="L57" i="2" s="1"/>
  <c r="M54" i="2" l="1"/>
  <c r="M53" i="2"/>
  <c r="M55" i="2" l="1"/>
  <c r="M56" i="2" s="1"/>
  <c r="M57" i="2" s="1"/>
  <c r="N53" i="2" l="1"/>
  <c r="N54" i="2"/>
  <c r="N55" i="2" l="1"/>
  <c r="N56" i="2" s="1"/>
  <c r="N57" i="2" s="1"/>
  <c r="O53" i="2" s="1"/>
  <c r="O54" i="2" l="1"/>
  <c r="O55" i="2" s="1"/>
  <c r="O56" i="2" s="1"/>
  <c r="O57" i="2" s="1"/>
  <c r="P53" i="2" l="1"/>
  <c r="P54" i="2"/>
  <c r="P55" i="2" l="1"/>
  <c r="P56" i="2" s="1"/>
  <c r="P57" i="2" s="1"/>
  <c r="Q53" i="2" l="1"/>
  <c r="Q54" i="2"/>
  <c r="Q55" i="2" l="1"/>
  <c r="Q56" i="2" s="1"/>
  <c r="Q57" i="2" s="1"/>
  <c r="R54" i="2" s="1"/>
  <c r="R53" i="2" l="1"/>
  <c r="R55" i="2" s="1"/>
  <c r="R56" i="2" s="1"/>
  <c r="R57" i="2" s="1"/>
  <c r="S54" i="2" s="1"/>
  <c r="S53" i="2" l="1"/>
  <c r="S55" i="2" s="1"/>
  <c r="S56" i="2" s="1"/>
  <c r="S57" i="2" s="1"/>
  <c r="T54" i="2" s="1"/>
  <c r="T53" i="2" l="1"/>
  <c r="T55" i="2" s="1"/>
  <c r="T56" i="2" s="1"/>
  <c r="T57" i="2" s="1"/>
  <c r="U54" i="2" s="1"/>
  <c r="U53" i="2" l="1"/>
  <c r="U55" i="2" s="1"/>
  <c r="U56" i="2" s="1"/>
  <c r="U57" i="2" s="1"/>
  <c r="V53" i="2" s="1"/>
  <c r="V54" i="2" l="1"/>
  <c r="V55" i="2" s="1"/>
  <c r="V56" i="2" s="1"/>
  <c r="V57" i="2" s="1"/>
  <c r="W54" i="2" l="1"/>
  <c r="W53" i="2"/>
  <c r="W55" i="2" l="1"/>
  <c r="W56" i="2" s="1"/>
  <c r="W57" i="2" s="1"/>
  <c r="X54" i="2" s="1"/>
  <c r="X53" i="2" l="1"/>
  <c r="X55" i="2" s="1"/>
  <c r="X56" i="2" s="1"/>
  <c r="X57" i="2" s="1"/>
  <c r="Y54" i="2" s="1"/>
  <c r="Y53" i="2" l="1"/>
  <c r="Y55" i="2" s="1"/>
  <c r="Y56" i="2" s="1"/>
  <c r="Y57" i="2" s="1"/>
  <c r="Z54" i="2" s="1"/>
  <c r="Z53" i="2" l="1"/>
  <c r="Z55" i="2" s="1"/>
  <c r="Z56" i="2" s="1"/>
  <c r="Z57" i="2" s="1"/>
  <c r="AA54" i="2" l="1"/>
  <c r="AA53" i="2"/>
  <c r="AA55" i="2" l="1"/>
  <c r="AA56" i="2" s="1"/>
  <c r="AA57" i="2" s="1"/>
  <c r="AB54" i="2" l="1"/>
  <c r="AB53" i="2"/>
  <c r="AB55" i="2" l="1"/>
  <c r="AB56" i="2" s="1"/>
  <c r="AB57" i="2" s="1"/>
  <c r="AC53" i="2" l="1"/>
  <c r="AC54" i="2"/>
  <c r="AC55" i="2" l="1"/>
  <c r="AC56" i="2" s="1"/>
  <c r="AC57" i="2" s="1"/>
  <c r="AD53" i="2" l="1"/>
  <c r="AD54" i="2"/>
  <c r="AD55" i="2" l="1"/>
  <c r="AD56" i="2" s="1"/>
  <c r="AD57" i="2" s="1"/>
  <c r="AE54" i="2" l="1"/>
  <c r="AE53" i="2"/>
  <c r="AE55" i="2" l="1"/>
  <c r="AE56" i="2" s="1"/>
  <c r="AE57" i="2" s="1"/>
  <c r="AF54" i="2" s="1"/>
  <c r="AF53" i="2" l="1"/>
  <c r="AF55" i="2" s="1"/>
  <c r="AF56" i="2" s="1"/>
  <c r="AF5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tc={668BC6A0-8F66-461D-BA36-16574BC0D751}</author>
  </authors>
  <commentList>
    <comment ref="F23" authorId="0" shapeId="0" xr:uid="{668BC6A0-8F66-461D-BA36-16574BC0D751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investment return but assumes 25% of uncrystallised used for PCLS not income</t>
      </text>
    </comment>
  </commentList>
</comments>
</file>

<file path=xl/sharedStrings.xml><?xml version="1.0" encoding="utf-8"?>
<sst xmlns="http://schemas.openxmlformats.org/spreadsheetml/2006/main" count="85" uniqueCount="71">
  <si>
    <t>Tax Year</t>
  </si>
  <si>
    <t>LTA</t>
  </si>
  <si>
    <t>Provider</t>
  </si>
  <si>
    <t>Start Date</t>
  </si>
  <si>
    <t>Crystallised</t>
  </si>
  <si>
    <t>Uncrystallised</t>
  </si>
  <si>
    <t>Amount Crystallised</t>
  </si>
  <si>
    <t>PCLS</t>
  </si>
  <si>
    <t>Acquired fund value</t>
  </si>
  <si>
    <t>Uncrystalised value</t>
  </si>
  <si>
    <t>Crystalised value</t>
  </si>
  <si>
    <t>Total</t>
  </si>
  <si>
    <t>Event date</t>
  </si>
  <si>
    <t>Residual crystallised FV</t>
  </si>
  <si>
    <t>Years to fund erosion</t>
  </si>
  <si>
    <t>Tax year</t>
  </si>
  <si>
    <t>Income taken</t>
  </si>
  <si>
    <t>Recovery %</t>
  </si>
  <si>
    <t>Age at start of tax year</t>
  </si>
  <si>
    <t>Age attained</t>
  </si>
  <si>
    <t>%age of LTA Used</t>
  </si>
  <si>
    <t>%age of LTA used to date</t>
  </si>
  <si>
    <t>Date of Birth</t>
  </si>
  <si>
    <t>2017-2018</t>
  </si>
  <si>
    <t>2018-2019</t>
  </si>
  <si>
    <t>2019-2020</t>
  </si>
  <si>
    <t>Income extractions by tax year</t>
  </si>
  <si>
    <t>Estimated age at fund exhaustion</t>
  </si>
  <si>
    <t>ATR</t>
  </si>
  <si>
    <t>Risk Averse</t>
  </si>
  <si>
    <t>Conservative</t>
  </si>
  <si>
    <t>Balanced</t>
  </si>
  <si>
    <t>Moderate</t>
  </si>
  <si>
    <t>Dynamic</t>
  </si>
  <si>
    <t>Adventurous</t>
  </si>
  <si>
    <t>Growth Rate</t>
  </si>
  <si>
    <t>Projection from ATR</t>
  </si>
  <si>
    <t>Date</t>
  </si>
  <si>
    <t>Amount</t>
  </si>
  <si>
    <t>Uncrystallised Value</t>
  </si>
  <si>
    <t>After PCLS</t>
  </si>
  <si>
    <t>Crystallised Value</t>
  </si>
  <si>
    <t>Total fund for income</t>
  </si>
  <si>
    <t>Fund</t>
  </si>
  <si>
    <t>Income</t>
  </si>
  <si>
    <t>Sub Total</t>
  </si>
  <si>
    <t>Growth</t>
  </si>
  <si>
    <t>Age</t>
  </si>
  <si>
    <t>2020-2021</t>
  </si>
  <si>
    <t>2021-2022</t>
  </si>
  <si>
    <t>2016-2017</t>
  </si>
  <si>
    <t>2015-2016</t>
  </si>
  <si>
    <t>2014-2015</t>
  </si>
  <si>
    <t>2013-2014</t>
  </si>
  <si>
    <t>2012-2013</t>
  </si>
  <si>
    <t>2011-2012</t>
  </si>
  <si>
    <t>2010-2011</t>
  </si>
  <si>
    <t>2009-2010</t>
  </si>
  <si>
    <t>2008-2009</t>
  </si>
  <si>
    <t>2007-2008</t>
  </si>
  <si>
    <t>2006-2007</t>
  </si>
  <si>
    <t>From which pension?</t>
  </si>
  <si>
    <t>2022-2023</t>
  </si>
  <si>
    <t>2023-2024</t>
  </si>
  <si>
    <t>Uncrystallised fund Value*</t>
  </si>
  <si>
    <t>Crystalised fund value*</t>
  </si>
  <si>
    <t>* Values as at 6th April in the relevant tax year</t>
  </si>
  <si>
    <t>Keith Senior</t>
  </si>
  <si>
    <t>HM SSAS</t>
  </si>
  <si>
    <t>Skandia CRA 400000507</t>
  </si>
  <si>
    <t>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</si>
</sst>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  <numFmt numFmtId="165" formatCode="&quot;£&quot;#,##0.00"/>
    <numFmt numFmtId="166" formatCode="yyyy\-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5"/>
      <name val="Century Gothic"/>
      <family val="2"/>
    </font>
    <font>
      <sz val="12"/>
      <color theme="5"/>
      <name val="Century Gothic"/>
      <family val="2"/>
    </font>
    <font>
      <sz val="12"/>
      <color theme="1"/>
      <name val="Century Gothic"/>
      <family val="2"/>
    </font>
    <font>
      <b/>
      <sz val="12"/>
      <color theme="4" tint="-0.499984740745262"/>
      <name val="Century Gothic"/>
      <family val="2"/>
    </font>
    <font>
      <sz val="8"/>
      <name val="Calibri"/>
      <family val="2"/>
      <scheme val="minor"/>
    </font>
    <font>
      <sz val="12"/>
      <color theme="0"/>
      <name val="Century Gothic"/>
      <family val="2"/>
    </font>
    <font>
      <sz val="11"/>
      <name val="Calibri"/>
      <family val="2"/>
      <scheme val="minor"/>
    </font>
    <font>
      <sz val="12"/>
      <color rgb="FF000000"/>
      <name val="Century Gothic"/>
      <family val="2"/>
    </font>
    <font>
      <sz val="11"/>
      <color rgb="FF000000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5" tint="-0.249977111117893"/>
      </top>
      <bottom style="double">
        <color theme="5" tint="-0.24997711111789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0" fontId="4" fillId="0" borderId="0" xfId="2" applyNumberFormat="1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right"/>
    </xf>
    <xf numFmtId="44" fontId="4" fillId="0" borderId="1" xfId="0" applyNumberFormat="1" applyFont="1" applyBorder="1"/>
    <xf numFmtId="164" fontId="4" fillId="0" borderId="0" xfId="1" applyNumberFormat="1" applyFont="1"/>
    <xf numFmtId="44" fontId="4" fillId="0" borderId="0" xfId="1" applyFont="1"/>
    <xf numFmtId="14" fontId="4" fillId="0" borderId="0" xfId="0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44" fontId="4" fillId="0" borderId="1" xfId="1" applyFont="1" applyBorder="1"/>
    <xf numFmtId="10" fontId="0" fillId="0" borderId="0" xfId="0" applyNumberFormat="1"/>
    <xf numFmtId="44" fontId="0" fillId="0" borderId="0" xfId="1" applyFont="1"/>
    <xf numFmtId="166" fontId="0" fillId="0" borderId="0" xfId="0" applyNumberFormat="1"/>
    <xf numFmtId="1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64" fontId="0" fillId="0" borderId="0" xfId="0" applyNumberFormat="1"/>
    <xf numFmtId="10" fontId="0" fillId="0" borderId="0" xfId="2" applyNumberFormat="1" applyFont="1"/>
    <xf numFmtId="164" fontId="0" fillId="0" borderId="0" xfId="1" applyNumberFormat="1" applyFont="1" applyBorder="1"/>
    <xf numFmtId="1" fontId="0" fillId="0" borderId="0" xfId="1" applyNumberFormat="1" applyFont="1"/>
    <xf numFmtId="10" fontId="4" fillId="0" borderId="0" xfId="2" applyNumberFormat="1" applyFont="1" applyFill="1"/>
    <xf numFmtId="44" fontId="4" fillId="0" borderId="0" xfId="1" applyFont="1" applyFill="1"/>
    <xf numFmtId="165" fontId="4" fillId="0" borderId="0" xfId="1" applyNumberFormat="1" applyFont="1" applyFill="1"/>
    <xf numFmtId="164" fontId="4" fillId="0" borderId="0" xfId="1" applyNumberFormat="1" applyFont="1" applyFill="1"/>
    <xf numFmtId="0" fontId="8" fillId="0" borderId="0" xfId="0" applyFont="1"/>
    <xf numFmtId="14" fontId="9" fillId="0" borderId="0" xfId="0" applyNumberFormat="1" applyFont="1" applyAlignment="1">
      <alignment horizontal="center" vertical="center"/>
    </xf>
    <xf numFmtId="44" fontId="0" fillId="0" borderId="0" xfId="0" applyNumberFormat="1"/>
    <xf numFmtId="0" fontId="5" fillId="0" borderId="0" xfId="0" applyFont="1" applyAlignment="1">
      <alignment horizontal="left" vertical="center"/>
    </xf>
    <xf numFmtId="44" fontId="4" fillId="0" borderId="0" xfId="1" applyFont="1" applyFill="1" applyAlignment="1">
      <alignment vertical="center"/>
    </xf>
    <xf numFmtId="165" fontId="4" fillId="0" borderId="0" xfId="1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10" fontId="4" fillId="0" borderId="0" xfId="2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14" fontId="9" fillId="0" borderId="0" xfId="0" applyNumberFormat="1" applyFont="1" applyAlignment="1">
      <alignment horizontal="left" vertical="center"/>
    </xf>
    <xf numFmtId="8" fontId="10" fillId="0" borderId="0" xfId="0" applyNumberFormat="1" applyFont="1" applyAlignment="1">
      <alignment horizontal="center" vertical="center"/>
    </xf>
    <xf numFmtId="165" fontId="4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eter Best" id="{33295436-10CD-4935-BAE8-833C205ACED7}" userId="28c77f9d61b801d5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3" dT="2019-07-24T11:49:49.57" personId="{33295436-10CD-4935-BAE8-833C205ACED7}" id="{668BC6A0-8F66-461D-BA36-16574BC0D751}">
    <text>Includes investment return but assumes 25% of uncrystallised used for PCLS not income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3143A-DAB8-4227-80A7-A6C7A1D68374}">
  <sheetPr>
    <pageSetUpPr fitToPage="1"/>
  </sheetPr>
  <dimension ref="A1:L120"/>
  <sheetViews>
    <sheetView tabSelected="1" zoomScaleNormal="100" workbookViewId="0">
      <selection activeCell="D13" sqref="D13"/>
    </sheetView>
  </sheetViews>
  <sheetFormatPr defaultRowHeight="17.25" x14ac:dyDescent="0.3"/>
  <cols>
    <col min="1" max="1" width="24.5703125" style="5" customWidth="1"/>
    <col min="2" max="2" width="16.42578125" style="5" customWidth="1"/>
    <col min="3" max="3" width="15.5703125" style="5" bestFit="1" customWidth="1"/>
    <col min="4" max="5" width="17.5703125" style="5" bestFit="1" customWidth="1"/>
    <col min="6" max="6" width="20" style="5" bestFit="1" customWidth="1"/>
    <col min="7" max="7" width="17.140625" style="5" customWidth="1"/>
    <col min="8" max="8" width="18" style="6" bestFit="1" customWidth="1"/>
    <col min="9" max="9" width="14.42578125" style="5" customWidth="1"/>
    <col min="10" max="10" width="19.85546875" style="5" bestFit="1" customWidth="1"/>
    <col min="11" max="11" width="63" style="5" customWidth="1"/>
    <col min="12" max="12" width="14" style="5" customWidth="1"/>
    <col min="13" max="13" width="18.28515625" style="5" customWidth="1"/>
    <col min="14" max="14" width="14.5703125" style="5" customWidth="1"/>
    <col min="15" max="15" width="13.42578125" style="5" customWidth="1"/>
    <col min="16" max="16384" width="9.140625" style="5"/>
  </cols>
  <sheetData>
    <row r="1" spans="1:12" ht="33" customHeight="1" x14ac:dyDescent="0.4">
      <c r="A1" s="3" t="s">
        <v>67</v>
      </c>
      <c r="B1" s="4"/>
    </row>
    <row r="2" spans="1:12" ht="17.25" customHeight="1" x14ac:dyDescent="0.3">
      <c r="A2" s="5" t="s">
        <v>22</v>
      </c>
      <c r="B2" s="15">
        <v>18272</v>
      </c>
      <c r="D2" s="5" t="s">
        <v>19</v>
      </c>
      <c r="E2" s="5">
        <f ca="1">IF(B2="","",DATEDIF(B2,TODAY(),"Y"))</f>
        <v>73</v>
      </c>
    </row>
    <row r="3" spans="1:12" ht="17.25" customHeight="1" x14ac:dyDescent="0.3">
      <c r="A3" s="5" t="s">
        <v>8</v>
      </c>
      <c r="B3" s="16"/>
      <c r="D3" s="11" t="s">
        <v>4</v>
      </c>
      <c r="E3" s="14"/>
    </row>
    <row r="4" spans="1:12" x14ac:dyDescent="0.3">
      <c r="A4" s="5" t="s">
        <v>2</v>
      </c>
      <c r="B4" s="17"/>
      <c r="D4" s="11" t="s">
        <v>5</v>
      </c>
      <c r="E4" s="14"/>
    </row>
    <row r="5" spans="1:12" ht="18" thickBot="1" x14ac:dyDescent="0.35">
      <c r="A5" s="5" t="s">
        <v>3</v>
      </c>
      <c r="B5" s="18"/>
      <c r="D5" s="5" t="s">
        <v>11</v>
      </c>
      <c r="E5" s="19">
        <f>SUM(E3:E4)</f>
        <v>0</v>
      </c>
    </row>
    <row r="6" spans="1:12" ht="18" thickTop="1" x14ac:dyDescent="0.3">
      <c r="A6" s="5" t="s">
        <v>28</v>
      </c>
      <c r="B6" s="5" t="s">
        <v>30</v>
      </c>
    </row>
    <row r="8" spans="1:12" s="8" customFormat="1" ht="55.5" customHeight="1" x14ac:dyDescent="0.25">
      <c r="A8" s="9" t="s">
        <v>70</v>
      </c>
      <c r="B8" s="9" t="s">
        <v>12</v>
      </c>
      <c r="C8" s="9" t="s">
        <v>9</v>
      </c>
      <c r="D8" s="9" t="s">
        <v>10</v>
      </c>
      <c r="E8" s="9" t="s">
        <v>6</v>
      </c>
      <c r="F8" s="9" t="s">
        <v>7</v>
      </c>
      <c r="G8" s="9" t="s">
        <v>13</v>
      </c>
      <c r="H8" s="9" t="s">
        <v>1</v>
      </c>
      <c r="I8" s="9" t="s">
        <v>20</v>
      </c>
      <c r="J8" s="9" t="s">
        <v>21</v>
      </c>
      <c r="K8" s="9" t="s">
        <v>61</v>
      </c>
      <c r="L8" s="9"/>
    </row>
    <row r="9" spans="1:12" x14ac:dyDescent="0.3">
      <c r="A9" s="5" t="s">
        <v>68</v>
      </c>
      <c r="B9" s="45">
        <v>38888</v>
      </c>
      <c r="C9" s="46"/>
      <c r="D9" s="47"/>
      <c r="E9" s="14">
        <v>305052.33</v>
      </c>
      <c r="F9" s="32">
        <f t="shared" ref="F9:F15" si="0">IFERROR(E9*25%,"")</f>
        <v>76263.082500000004</v>
      </c>
      <c r="G9" s="33">
        <f t="shared" ref="G9:G15" si="1">D9+E9-F9</f>
        <v>228789.2475</v>
      </c>
      <c r="H9" s="34">
        <f>IFERROR(LOOKUP(2,1/(Calcs!$A$2:$A$35&lt;=B9)/(Calcs!$B$2:$B$35&gt;=B9),Calcs!$C$2:$C$35),"")</f>
        <v>1500000</v>
      </c>
      <c r="I9" s="31">
        <f t="shared" ref="I9:I15" si="2">IF(H9="","",E9/H9)</f>
        <v>0.20336822000000002</v>
      </c>
      <c r="J9" s="31">
        <f>I9</f>
        <v>0.20336822000000002</v>
      </c>
      <c r="L9" s="6"/>
    </row>
    <row r="10" spans="1:12" x14ac:dyDescent="0.3">
      <c r="A10" s="5" t="s">
        <v>69</v>
      </c>
      <c r="B10" s="45">
        <v>39172</v>
      </c>
      <c r="C10" s="46"/>
      <c r="D10" s="47"/>
      <c r="E10" s="14">
        <v>59860.18</v>
      </c>
      <c r="F10" s="32">
        <f t="shared" si="0"/>
        <v>14965.045</v>
      </c>
      <c r="G10" s="33">
        <f t="shared" si="1"/>
        <v>44895.135000000002</v>
      </c>
      <c r="H10" s="34">
        <f>IFERROR(LOOKUP(2,1/(Calcs!$A$2:$A$35&lt;=B10)/(Calcs!$B$2:$B$35&gt;=B10),Calcs!$C$2:$C$35),"")</f>
        <v>1500000</v>
      </c>
      <c r="I10" s="31">
        <f t="shared" si="2"/>
        <v>3.9906786666666666E-2</v>
      </c>
      <c r="J10" s="31">
        <f t="shared" ref="J10:J15" si="3">IFERROR(J9+I10,"")</f>
        <v>0.24327500666666668</v>
      </c>
      <c r="L10" s="6"/>
    </row>
    <row r="11" spans="1:12" x14ac:dyDescent="0.3">
      <c r="A11" s="5" t="s">
        <v>69</v>
      </c>
      <c r="B11" s="45">
        <v>39584</v>
      </c>
      <c r="C11" s="46"/>
      <c r="D11" s="47"/>
      <c r="E11" s="14">
        <v>24776</v>
      </c>
      <c r="F11" s="32">
        <f t="shared" si="0"/>
        <v>6194</v>
      </c>
      <c r="G11" s="33">
        <f t="shared" si="1"/>
        <v>18582</v>
      </c>
      <c r="H11" s="34">
        <f>IFERROR(LOOKUP(2,1/(Calcs!$A$2:$A$35&lt;=B11)/(Calcs!$B$2:$B$35&gt;=B11),Calcs!$C$2:$C$35),"")</f>
        <v>1650000</v>
      </c>
      <c r="I11" s="31">
        <f t="shared" si="2"/>
        <v>1.5015757575757576E-2</v>
      </c>
      <c r="J11" s="31">
        <f t="shared" si="3"/>
        <v>0.25829076424242425</v>
      </c>
      <c r="L11" s="6"/>
    </row>
    <row r="12" spans="1:12" x14ac:dyDescent="0.3">
      <c r="A12" s="5" t="s">
        <v>69</v>
      </c>
      <c r="B12" s="45">
        <v>40000</v>
      </c>
      <c r="C12" s="46"/>
      <c r="D12" s="47"/>
      <c r="E12" s="14">
        <v>24808</v>
      </c>
      <c r="F12" s="32">
        <f t="shared" si="0"/>
        <v>6202</v>
      </c>
      <c r="G12" s="33">
        <f t="shared" si="1"/>
        <v>18606</v>
      </c>
      <c r="H12" s="34">
        <f>IFERROR(LOOKUP(2,1/(Calcs!$A$2:$A$35&lt;=B12)/(Calcs!$B$2:$B$35&gt;=B12),Calcs!$C$2:$C$35),"")</f>
        <v>1750000</v>
      </c>
      <c r="I12" s="31">
        <f t="shared" si="2"/>
        <v>1.4175999999999999E-2</v>
      </c>
      <c r="J12" s="31">
        <f t="shared" si="3"/>
        <v>0.27246676424242428</v>
      </c>
      <c r="L12" s="6"/>
    </row>
    <row r="13" spans="1:12" x14ac:dyDescent="0.3">
      <c r="A13" s="5" t="s">
        <v>69</v>
      </c>
      <c r="B13" s="45">
        <v>40350</v>
      </c>
      <c r="C13" s="46"/>
      <c r="D13" s="47"/>
      <c r="E13" s="14">
        <v>13923.84</v>
      </c>
      <c r="F13" s="32">
        <f t="shared" si="0"/>
        <v>3480.96</v>
      </c>
      <c r="G13" s="33">
        <f t="shared" si="1"/>
        <v>10442.880000000001</v>
      </c>
      <c r="H13" s="34">
        <f>IFERROR(LOOKUP(2,1/(Calcs!$A$2:$A$35&lt;=B13)/(Calcs!$B$2:$B$35&gt;=B13),Calcs!$C$2:$C$35),"")</f>
        <v>1800000</v>
      </c>
      <c r="I13" s="31">
        <f t="shared" si="2"/>
        <v>7.7354666666666671E-3</v>
      </c>
      <c r="J13" s="31">
        <f t="shared" si="3"/>
        <v>0.28020223090909097</v>
      </c>
      <c r="L13" s="6"/>
    </row>
    <row r="14" spans="1:12" x14ac:dyDescent="0.3">
      <c r="A14" s="5" t="s">
        <v>69</v>
      </c>
      <c r="B14" s="45">
        <v>40645</v>
      </c>
      <c r="C14" s="46"/>
      <c r="D14" s="47"/>
      <c r="E14" s="14">
        <v>23444</v>
      </c>
      <c r="F14" s="32">
        <f t="shared" si="0"/>
        <v>5861</v>
      </c>
      <c r="G14" s="33">
        <f t="shared" si="1"/>
        <v>17583</v>
      </c>
      <c r="H14" s="34">
        <f>IFERROR(LOOKUP(2,1/(Calcs!$A$2:$A$35&lt;=B14)/(Calcs!$B$2:$B$35&gt;=B14),Calcs!$C$2:$C$35),"")</f>
        <v>1800000</v>
      </c>
      <c r="I14" s="31">
        <f t="shared" si="2"/>
        <v>1.3024444444444444E-2</v>
      </c>
      <c r="J14" s="31">
        <f t="shared" si="3"/>
        <v>0.29322667535353542</v>
      </c>
      <c r="L14" s="6"/>
    </row>
    <row r="15" spans="1:12" x14ac:dyDescent="0.3">
      <c r="A15" s="5" t="s">
        <v>69</v>
      </c>
      <c r="B15" s="45">
        <v>41068</v>
      </c>
      <c r="C15" s="46"/>
      <c r="D15" s="47"/>
      <c r="E15" s="14">
        <v>16708</v>
      </c>
      <c r="F15" s="32">
        <f t="shared" si="0"/>
        <v>4177</v>
      </c>
      <c r="G15" s="33">
        <f t="shared" si="1"/>
        <v>12531</v>
      </c>
      <c r="H15" s="34">
        <f>IFERROR(LOOKUP(2,1/(Calcs!$A$2:$A$35&lt;=B15)/(Calcs!$B$2:$B$35&gt;=B15),Calcs!$C$2:$C$35),"")</f>
        <v>1500000</v>
      </c>
      <c r="I15" s="31">
        <f t="shared" si="2"/>
        <v>1.1138666666666667E-2</v>
      </c>
      <c r="J15" s="31">
        <f t="shared" si="3"/>
        <v>0.3043653420202021</v>
      </c>
      <c r="L15" s="6"/>
    </row>
    <row r="16" spans="1:12" s="43" customFormat="1" x14ac:dyDescent="0.25">
      <c r="B16" s="36"/>
      <c r="C16" s="39"/>
      <c r="D16" s="39"/>
      <c r="E16" s="39"/>
      <c r="F16" s="39">
        <f t="shared" ref="F16" si="4">IFERROR(E16*25%,"")</f>
        <v>0</v>
      </c>
      <c r="G16" s="40">
        <f t="shared" ref="G16" si="5">D16+E16-F16</f>
        <v>0</v>
      </c>
      <c r="H16" s="41" t="str">
        <f>IFERROR(LOOKUP(2,1/(Calcs!$A$2:$A$35&lt;=B16)/(Calcs!$B$2:$B$35&gt;=B16),Calcs!$C$2:$C$35),"")</f>
        <v/>
      </c>
      <c r="I16" s="42" t="str">
        <f>IF(H16="","",E16/H16)</f>
        <v/>
      </c>
      <c r="J16" s="42" t="str">
        <f>IFERROR(J14+I16,"")</f>
        <v/>
      </c>
      <c r="L16" s="9"/>
    </row>
    <row r="17" spans="1:12" ht="18" thickBot="1" x14ac:dyDescent="0.35">
      <c r="C17" s="14"/>
      <c r="D17" s="14"/>
      <c r="E17" s="12">
        <f>SUM(E9:E16)</f>
        <v>468572.35000000003</v>
      </c>
      <c r="F17" s="12">
        <f>SUM(F9:F16)</f>
        <v>117143.08750000001</v>
      </c>
      <c r="L17" s="6"/>
    </row>
    <row r="18" spans="1:12" ht="18" thickTop="1" x14ac:dyDescent="0.3">
      <c r="H18" s="6" t="str">
        <f t="shared" ref="H18:H22" si="6">IF(G18="","",C18/G18%)</f>
        <v/>
      </c>
    </row>
    <row r="19" spans="1:12" x14ac:dyDescent="0.3">
      <c r="H19" s="6" t="str">
        <f t="shared" si="6"/>
        <v/>
      </c>
    </row>
    <row r="20" spans="1:12" x14ac:dyDescent="0.3">
      <c r="H20" s="6" t="str">
        <f t="shared" si="6"/>
        <v/>
      </c>
    </row>
    <row r="21" spans="1:12" ht="30.75" x14ac:dyDescent="0.4">
      <c r="A21" s="3" t="s">
        <v>26</v>
      </c>
      <c r="H21" s="6" t="str">
        <f t="shared" si="6"/>
        <v/>
      </c>
    </row>
    <row r="22" spans="1:12" x14ac:dyDescent="0.3">
      <c r="H22" s="6" t="str">
        <f t="shared" si="6"/>
        <v/>
      </c>
    </row>
    <row r="23" spans="1:12" ht="45" x14ac:dyDescent="0.3">
      <c r="A23" s="9" t="s">
        <v>15</v>
      </c>
      <c r="B23" s="9" t="s">
        <v>64</v>
      </c>
      <c r="C23" s="9" t="s">
        <v>65</v>
      </c>
      <c r="D23" s="9" t="s">
        <v>16</v>
      </c>
      <c r="E23" s="9" t="s">
        <v>17</v>
      </c>
      <c r="F23" s="10" t="s">
        <v>14</v>
      </c>
      <c r="G23" s="10" t="s">
        <v>18</v>
      </c>
      <c r="H23" s="10" t="s">
        <v>27</v>
      </c>
      <c r="I23" s="7"/>
      <c r="J23" s="7"/>
    </row>
    <row r="24" spans="1:12" x14ac:dyDescent="0.3">
      <c r="A24" s="18" t="s">
        <v>60</v>
      </c>
      <c r="B24" s="9"/>
      <c r="C24" s="9"/>
      <c r="D24" s="13">
        <f>IF(A24="","",SUMIF('Income Detail'!C:C,A24,'Income Detail'!B:B))</f>
        <v>11030.625</v>
      </c>
      <c r="E24" s="24" t="str">
        <f t="shared" ref="E24:E29" si="7">IFERROR(D24/((B24*0.75)+C24),"")</f>
        <v/>
      </c>
      <c r="F24" s="23">
        <f>IFERROR(NPER(Calcs!$E$39,-D24,C24+(B24*0.75),0,1),"")</f>
        <v>0</v>
      </c>
      <c r="G24" s="23">
        <f>IF(A24="","",DATEDIF($B$2,VLOOKUP(A24,Calcs!$G$1:$H$35,2,FALSE),"Y"))</f>
        <v>56</v>
      </c>
      <c r="H24" s="23">
        <f t="shared" ref="H24:H29" si="8">IF(A24="","",IF(D24=0,"100+",IF(F24="100+","100+",IF((F24+G24)&gt;100,"100+",F24+G24))))</f>
        <v>56</v>
      </c>
      <c r="I24" s="7"/>
      <c r="J24" s="7"/>
    </row>
    <row r="25" spans="1:12" x14ac:dyDescent="0.3">
      <c r="A25" s="18" t="s">
        <v>59</v>
      </c>
      <c r="B25" s="9"/>
      <c r="C25" s="9"/>
      <c r="D25" s="13">
        <f>IF(A25="","",SUMIF('Income Detail'!C:C,A25,'Income Detail'!B:B))</f>
        <v>17940.027999999995</v>
      </c>
      <c r="E25" s="24" t="str">
        <f t="shared" si="7"/>
        <v/>
      </c>
      <c r="F25" s="23">
        <f>IFERROR(NPER(Calcs!$E$39,-D25,C25+(B25*0.75),0,1),"")</f>
        <v>0</v>
      </c>
      <c r="G25" s="23">
        <f>IF(A25="","",DATEDIF($B$2,VLOOKUP(A25,Calcs!$G$1:$H$35,2,FALSE),"Y"))</f>
        <v>57</v>
      </c>
      <c r="H25" s="23">
        <f t="shared" si="8"/>
        <v>57</v>
      </c>
      <c r="I25" s="7"/>
      <c r="J25" s="7"/>
    </row>
    <row r="26" spans="1:12" x14ac:dyDescent="0.3">
      <c r="A26" s="18" t="s">
        <v>58</v>
      </c>
      <c r="B26" s="9"/>
      <c r="C26" s="9"/>
      <c r="D26" s="13">
        <f>IF(A26="","",SUMIF('Income Detail'!C:C,A26,'Income Detail'!B:B))</f>
        <v>18784.881999999998</v>
      </c>
      <c r="E26" s="24" t="str">
        <f t="shared" si="7"/>
        <v/>
      </c>
      <c r="F26" s="23">
        <f>IFERROR(NPER(Calcs!$E$39,-D26,C26+(B26*0.75),0,1),"")</f>
        <v>0</v>
      </c>
      <c r="G26" s="23">
        <f>IF(A26="","",DATEDIF($B$2,VLOOKUP(A26,Calcs!$G$1:$H$35,2,FALSE),"Y"))</f>
        <v>58</v>
      </c>
      <c r="H26" s="23">
        <f t="shared" si="8"/>
        <v>58</v>
      </c>
      <c r="I26" s="7"/>
      <c r="J26" s="7"/>
    </row>
    <row r="27" spans="1:12" x14ac:dyDescent="0.3">
      <c r="A27" s="18" t="s">
        <v>57</v>
      </c>
      <c r="B27" s="9"/>
      <c r="C27" s="9"/>
      <c r="D27" s="13">
        <f>IF(A27="","",SUMIF('Income Detail'!C:C,A27,'Income Detail'!B:B))</f>
        <v>15866.105</v>
      </c>
      <c r="E27" s="24" t="str">
        <f t="shared" si="7"/>
        <v/>
      </c>
      <c r="F27" s="23">
        <f>IFERROR(NPER(Calcs!$E$39,-D27,C27+(B27*0.75),0,1),"")</f>
        <v>0</v>
      </c>
      <c r="G27" s="23">
        <f>IF(A27="","",DATEDIF($B$2,VLOOKUP(A27,Calcs!$G$1:$H$35,2,FALSE),"Y"))</f>
        <v>59</v>
      </c>
      <c r="H27" s="23">
        <f t="shared" si="8"/>
        <v>59</v>
      </c>
      <c r="I27" s="7"/>
      <c r="J27" s="7"/>
    </row>
    <row r="28" spans="1:12" x14ac:dyDescent="0.3">
      <c r="A28" s="18" t="s">
        <v>56</v>
      </c>
      <c r="B28" s="9"/>
      <c r="C28" s="9"/>
      <c r="D28" s="13">
        <f>IF(A28="","",SUMIF('Income Detail'!C:C,A28,'Income Detail'!B:B))</f>
        <v>21412.190000000002</v>
      </c>
      <c r="E28" s="24" t="str">
        <f t="shared" si="7"/>
        <v/>
      </c>
      <c r="F28" s="23">
        <f>IFERROR(NPER(Calcs!$E$39,-D28,C28+(B28*0.75),0,1),"")</f>
        <v>0</v>
      </c>
      <c r="G28" s="23">
        <f>IF(A28="","",DATEDIF($B$2,VLOOKUP(A28,Calcs!$G$1:$H$35,2,FALSE),"Y"))</f>
        <v>60</v>
      </c>
      <c r="H28" s="23">
        <f t="shared" si="8"/>
        <v>60</v>
      </c>
      <c r="I28" s="7"/>
      <c r="J28" s="7"/>
    </row>
    <row r="29" spans="1:12" x14ac:dyDescent="0.3">
      <c r="A29" s="18" t="s">
        <v>55</v>
      </c>
      <c r="B29" s="9"/>
      <c r="C29" s="9"/>
      <c r="D29" s="13">
        <f>IF(A29="","",SUMIF('Income Detail'!C:C,A29,'Income Detail'!B:B))</f>
        <v>14959.1</v>
      </c>
      <c r="E29" s="24" t="str">
        <f t="shared" si="7"/>
        <v/>
      </c>
      <c r="F29" s="23">
        <f>IFERROR(NPER(Calcs!$E$39,-D29,C29+(B29*0.75),0,1),"")</f>
        <v>0</v>
      </c>
      <c r="G29" s="23">
        <f>IF(A29="","",DATEDIF($B$2,VLOOKUP(A29,Calcs!$G$1:$H$35,2,FALSE),"Y"))</f>
        <v>61</v>
      </c>
      <c r="H29" s="23">
        <f t="shared" si="8"/>
        <v>61</v>
      </c>
      <c r="I29" s="7"/>
      <c r="J29" s="7"/>
    </row>
    <row r="30" spans="1:12" x14ac:dyDescent="0.3">
      <c r="A30" s="18" t="s">
        <v>54</v>
      </c>
      <c r="B30" s="25"/>
      <c r="C30" s="13"/>
      <c r="D30" s="13">
        <f>IF(A30="","",SUMIF('Income Detail'!C:C,A30,'Income Detail'!B:B))</f>
        <v>15526.7</v>
      </c>
      <c r="E30" s="24" t="str">
        <f t="shared" ref="E30:E36" si="9">IFERROR(D30/((B30*0.75)+C30),"")</f>
        <v/>
      </c>
      <c r="F30" s="23">
        <f>IFERROR(NPER(Calcs!$E$39,-D30,C30+(B30*0.75),0,1),"")</f>
        <v>0</v>
      </c>
      <c r="G30" s="23">
        <f>IF(A30="","",DATEDIF($B$2,VLOOKUP(A30,Calcs!$G$1:$H$35,2,FALSE),"Y"))</f>
        <v>62</v>
      </c>
      <c r="H30" s="23">
        <f t="shared" ref="H30:H38" si="10">IF(A30="","",IF(D30=0,"100+",IF(F30="100+","100+",IF((F30+G30)&gt;100,"100+",F30+G30))))</f>
        <v>62</v>
      </c>
      <c r="I30" s="7"/>
      <c r="J30" s="7"/>
    </row>
    <row r="31" spans="1:12" x14ac:dyDescent="0.3">
      <c r="A31" s="18" t="s">
        <v>53</v>
      </c>
      <c r="B31" s="25"/>
      <c r="C31" s="13"/>
      <c r="D31" s="13">
        <f>IF(A31="","",SUMIF('Income Detail'!C:C,A31,'Income Detail'!B:B))</f>
        <v>12094.95</v>
      </c>
      <c r="E31" s="24" t="str">
        <f t="shared" si="9"/>
        <v/>
      </c>
      <c r="F31" s="23">
        <f>IFERROR(NPER(Calcs!$E$39,-D31,C31+(B31*0.75),0,1),"")</f>
        <v>0</v>
      </c>
      <c r="G31" s="23">
        <f>IF(A31="","",DATEDIF($B$2,VLOOKUP(A31,Calcs!$G$1:$H$35,2,FALSE),"Y"))</f>
        <v>63</v>
      </c>
      <c r="H31" s="23">
        <f t="shared" si="10"/>
        <v>63</v>
      </c>
      <c r="I31" s="7"/>
      <c r="J31" s="7"/>
    </row>
    <row r="32" spans="1:12" x14ac:dyDescent="0.3">
      <c r="A32" s="18" t="s">
        <v>52</v>
      </c>
      <c r="B32" s="25"/>
      <c r="C32" s="13"/>
      <c r="D32" s="13">
        <f>IF(A32="","",SUMIF('Income Detail'!C:C,A32,'Income Detail'!B:B))</f>
        <v>0</v>
      </c>
      <c r="E32" s="24" t="str">
        <f t="shared" si="9"/>
        <v/>
      </c>
      <c r="F32" s="23" t="str">
        <f>IFERROR(NPER(Calcs!$E$39,-D32,C32+(B32*0.75),0,1),"")</f>
        <v/>
      </c>
      <c r="G32" s="23">
        <f>IF(A32="","",DATEDIF($B$2,VLOOKUP(A32,Calcs!$G$1:$H$35,2,FALSE),"Y"))</f>
        <v>64</v>
      </c>
      <c r="H32" s="23" t="str">
        <f t="shared" si="10"/>
        <v>100+</v>
      </c>
      <c r="I32" s="7"/>
      <c r="J32" s="7"/>
    </row>
    <row r="33" spans="1:11" x14ac:dyDescent="0.3">
      <c r="A33" s="18" t="s">
        <v>51</v>
      </c>
      <c r="B33" s="25"/>
      <c r="C33" s="13"/>
      <c r="D33" s="13">
        <f>IF(A33="","",SUMIF('Income Detail'!C:C,A33,'Income Detail'!B:B))</f>
        <v>0</v>
      </c>
      <c r="E33" s="24" t="str">
        <f t="shared" si="9"/>
        <v/>
      </c>
      <c r="F33" s="23" t="str">
        <f>IFERROR(NPER(Calcs!$E$39,-D33,C33+(B33*0.75),0,1),"")</f>
        <v/>
      </c>
      <c r="G33" s="23">
        <f>IF(A33="","",DATEDIF($B$2,VLOOKUP(A33,Calcs!$G$1:$H$35,2,FALSE),"Y"))</f>
        <v>65</v>
      </c>
      <c r="H33" s="23" t="str">
        <f t="shared" si="10"/>
        <v>100+</v>
      </c>
      <c r="I33" s="7"/>
      <c r="J33" s="7"/>
    </row>
    <row r="34" spans="1:11" x14ac:dyDescent="0.3">
      <c r="A34" s="18" t="s">
        <v>50</v>
      </c>
      <c r="B34" s="25"/>
      <c r="C34" s="13"/>
      <c r="D34" s="13">
        <f>IF(A34="","",SUMIF('Income Detail'!C:C,A34,'Income Detail'!B:B))</f>
        <v>0</v>
      </c>
      <c r="E34" s="24" t="str">
        <f t="shared" si="9"/>
        <v/>
      </c>
      <c r="F34" s="23" t="str">
        <f>IFERROR(NPER(Calcs!$E$39,-D34,C34+(B34*0.75),0,1),"")</f>
        <v/>
      </c>
      <c r="G34" s="23">
        <f>IF(A34="","",DATEDIF($B$2,VLOOKUP(A34,Calcs!$G$1:$H$35,2,FALSE),"Y"))</f>
        <v>66</v>
      </c>
      <c r="H34" s="23" t="str">
        <f t="shared" si="10"/>
        <v>100+</v>
      </c>
      <c r="I34" s="7"/>
      <c r="J34" s="7"/>
    </row>
    <row r="35" spans="1:11" s="7" customFormat="1" x14ac:dyDescent="0.3">
      <c r="A35" s="18" t="s">
        <v>23</v>
      </c>
      <c r="B35" s="25"/>
      <c r="C35" s="13"/>
      <c r="D35" s="13">
        <f>IF(A35="","",SUMIF('Income Detail'!C:C,A35,'Income Detail'!B:B))</f>
        <v>0</v>
      </c>
      <c r="E35" s="24" t="str">
        <f t="shared" si="9"/>
        <v/>
      </c>
      <c r="F35" s="23" t="str">
        <f>IFERROR(NPER(Calcs!$E$39,-D35,C35+(B35*0.75),0,1),"")</f>
        <v/>
      </c>
      <c r="G35" s="23">
        <f>IF(A35="","",DATEDIF($B$2,VLOOKUP(A35,Calcs!$G$1:$H$35,2,FALSE),"Y"))</f>
        <v>67</v>
      </c>
      <c r="H35" s="23" t="str">
        <f t="shared" si="10"/>
        <v>100+</v>
      </c>
      <c r="I35" s="6"/>
      <c r="J35" s="5"/>
      <c r="K35" s="26" t="e">
        <f>LOOKUP(2,1/(B35:B39&lt;&gt;""),B35:B39)</f>
        <v>#N/A</v>
      </c>
    </row>
    <row r="36" spans="1:11" x14ac:dyDescent="0.3">
      <c r="A36" s="18" t="s">
        <v>24</v>
      </c>
      <c r="B36" s="25"/>
      <c r="C36" s="13"/>
      <c r="D36" s="13">
        <f>IF(A36="","",SUMIF('Income Detail'!C:C,A36,'Income Detail'!B:B))</f>
        <v>0</v>
      </c>
      <c r="E36" s="24" t="str">
        <f t="shared" si="9"/>
        <v/>
      </c>
      <c r="F36" s="23" t="str">
        <f>IFERROR(NPER(Calcs!$E$39,-D36,C36+(B36*0.75),0,1),"")</f>
        <v/>
      </c>
      <c r="G36" s="23">
        <f>IF(A36="","",DATEDIF($B$2,VLOOKUP(A36,Calcs!$G$1:$H$35,2,FALSE),"Y"))</f>
        <v>68</v>
      </c>
      <c r="H36" s="23" t="str">
        <f t="shared" si="10"/>
        <v>100+</v>
      </c>
      <c r="I36" s="6"/>
    </row>
    <row r="37" spans="1:11" x14ac:dyDescent="0.3">
      <c r="A37" s="18" t="s">
        <v>25</v>
      </c>
      <c r="B37" s="25"/>
      <c r="C37" s="13"/>
      <c r="D37" s="13">
        <f>IF(A37="","",SUMIF('Income Detail'!C:C,A37,'Income Detail'!B:B))</f>
        <v>0</v>
      </c>
      <c r="E37" s="24" t="str">
        <f>IFERROR(D37/((B37*0.75)+C37),"")</f>
        <v/>
      </c>
      <c r="F37" s="23" t="str">
        <f>IFERROR(NPER(Calcs!$E$39,-D37,C37+(B37*0.75),0,1),"")</f>
        <v/>
      </c>
      <c r="G37" s="23">
        <f>IF(A37="","",DATEDIF($B$2,VLOOKUP(A37,Calcs!$G$1:$H$35,2,FALSE),"Y"))</f>
        <v>69</v>
      </c>
      <c r="H37" s="23" t="str">
        <f t="shared" si="10"/>
        <v>100+</v>
      </c>
      <c r="I37" s="6"/>
    </row>
    <row r="38" spans="1:11" x14ac:dyDescent="0.3">
      <c r="A38" s="18" t="s">
        <v>48</v>
      </c>
      <c r="B38" s="25"/>
      <c r="C38" s="13"/>
      <c r="D38" s="13">
        <f>IF(A38="","",SUMIF('Income Detail'!C:C,A38,'Income Detail'!B:B))</f>
        <v>0</v>
      </c>
      <c r="E38" s="24" t="str">
        <f t="shared" ref="E38:E39" si="11">IFERROR(D38/C38,"")</f>
        <v/>
      </c>
      <c r="F38" s="23" t="str">
        <f>IFERROR(NPER(Calcs!$E$39,-D38,C38+(B38*0.75),0,1),"")</f>
        <v/>
      </c>
      <c r="G38" s="23">
        <f>IF(A38="","",DATEDIF($B$2,VLOOKUP(A38,Calcs!$G$1:$H$35,2,FALSE),"Y"))</f>
        <v>70</v>
      </c>
      <c r="H38" s="23" t="str">
        <f t="shared" si="10"/>
        <v>100+</v>
      </c>
      <c r="I38" s="6"/>
    </row>
    <row r="39" spans="1:11" x14ac:dyDescent="0.3">
      <c r="A39" s="18" t="s">
        <v>49</v>
      </c>
      <c r="B39" s="25"/>
      <c r="C39" s="13"/>
      <c r="D39" s="13">
        <f>IF(A39="","",SUMIF('Income Detail'!C:C,A39,'Income Detail'!B:B))</f>
        <v>0</v>
      </c>
      <c r="E39" s="24" t="str">
        <f t="shared" si="11"/>
        <v/>
      </c>
      <c r="F39" s="23" t="str">
        <f>IFERROR(NPER(Calcs!$E$39,-D39,C39+(B39*0.75),0,1),"")</f>
        <v/>
      </c>
      <c r="G39" s="23">
        <f>IF(A39="","",DATEDIF($B$2,VLOOKUP(A39,Calcs!$G$1:$H$35,2,FALSE),"Y"))</f>
        <v>71</v>
      </c>
      <c r="H39" s="23" t="str">
        <f t="shared" ref="H39" si="12">IF(A39="","",IF(D39=0,"100+",IF(F39="100+","100+",IF((F39+G39)&gt;100,"100+",F39+G39))))</f>
        <v>100+</v>
      </c>
      <c r="I39" s="6"/>
    </row>
    <row r="40" spans="1:11" x14ac:dyDescent="0.3">
      <c r="A40" s="18" t="s">
        <v>62</v>
      </c>
      <c r="B40" s="25"/>
      <c r="C40" s="13"/>
      <c r="D40" s="13">
        <f>IF(A40="","",SUMIF('Income Detail'!C:C,A40,'Income Detail'!B:B))</f>
        <v>0</v>
      </c>
      <c r="E40" s="24" t="str">
        <f t="shared" ref="E40:E41" si="13">IFERROR(D40/C40,"")</f>
        <v/>
      </c>
      <c r="F40" s="23" t="str">
        <f>IFERROR(NPER(Calcs!$E$39,-D40,C40+(B40*0.75),0,1),"")</f>
        <v/>
      </c>
      <c r="G40" s="23">
        <f>IF(A40="","",DATEDIF($B$2,VLOOKUP(A40,Calcs!$G$1:$H$35,2,FALSE),"Y"))</f>
        <v>72</v>
      </c>
      <c r="H40" s="23" t="str">
        <f t="shared" ref="H40:H41" si="14">IF(A40="","",IF(D40=0,"100+",IF(F40="100+","100+",IF((F40+G40)&gt;100,"100+",F40+G40))))</f>
        <v>100+</v>
      </c>
      <c r="I40" s="6"/>
    </row>
    <row r="41" spans="1:11" x14ac:dyDescent="0.3">
      <c r="A41" s="18" t="s">
        <v>63</v>
      </c>
      <c r="B41" s="25"/>
      <c r="C41" s="13"/>
      <c r="D41" s="13">
        <f>IF(A41="","",SUMIF('Income Detail'!C:C,A41,'Income Detail'!B:B))</f>
        <v>0</v>
      </c>
      <c r="E41" s="24" t="str">
        <f t="shared" si="13"/>
        <v/>
      </c>
      <c r="F41" s="23" t="str">
        <f>IFERROR(NPER(Calcs!$E$39,-D41,C41+(B41*0.75),0,1),"")</f>
        <v/>
      </c>
      <c r="G41" s="23">
        <f>IF(A41="","",DATEDIF($B$2,VLOOKUP(A41,Calcs!$G$1:$H$35,2,FALSE),"Y"))</f>
        <v>73</v>
      </c>
      <c r="H41" s="23" t="str">
        <f t="shared" si="14"/>
        <v>100+</v>
      </c>
      <c r="I41" s="6"/>
    </row>
    <row r="42" spans="1:11" ht="18" thickBot="1" x14ac:dyDescent="0.35">
      <c r="A42" s="18"/>
      <c r="B42" s="18"/>
      <c r="D42" s="12">
        <f>SUM(D35:D39)</f>
        <v>0</v>
      </c>
      <c r="H42" s="5"/>
      <c r="I42" s="6"/>
    </row>
    <row r="43" spans="1:11" ht="18" thickTop="1" x14ac:dyDescent="0.3">
      <c r="A43" s="18"/>
    </row>
    <row r="44" spans="1:11" x14ac:dyDescent="0.3">
      <c r="A44" s="18"/>
      <c r="B44" s="38" t="s">
        <v>66</v>
      </c>
    </row>
    <row r="45" spans="1:11" x14ac:dyDescent="0.3">
      <c r="A45" s="18"/>
    </row>
    <row r="46" spans="1:11" x14ac:dyDescent="0.3">
      <c r="A46" s="18"/>
    </row>
    <row r="47" spans="1:11" x14ac:dyDescent="0.3">
      <c r="A47" s="18"/>
    </row>
    <row r="48" spans="1:11" x14ac:dyDescent="0.3">
      <c r="A48" s="18"/>
    </row>
    <row r="49" spans="1:1" x14ac:dyDescent="0.3">
      <c r="A49" s="18"/>
    </row>
    <row r="50" spans="1:1" x14ac:dyDescent="0.3">
      <c r="A50" s="18"/>
    </row>
    <row r="51" spans="1:1" x14ac:dyDescent="0.3">
      <c r="A51" s="18"/>
    </row>
    <row r="52" spans="1:1" x14ac:dyDescent="0.3">
      <c r="A52" s="18"/>
    </row>
    <row r="53" spans="1:1" x14ac:dyDescent="0.3">
      <c r="A53" s="18"/>
    </row>
    <row r="54" spans="1:1" x14ac:dyDescent="0.3">
      <c r="A54" s="18"/>
    </row>
    <row r="55" spans="1:1" x14ac:dyDescent="0.3">
      <c r="A55" s="18"/>
    </row>
    <row r="56" spans="1:1" x14ac:dyDescent="0.3">
      <c r="A56" s="18"/>
    </row>
    <row r="57" spans="1:1" x14ac:dyDescent="0.3">
      <c r="A57" s="18"/>
    </row>
    <row r="58" spans="1:1" x14ac:dyDescent="0.3">
      <c r="A58" s="18"/>
    </row>
    <row r="59" spans="1:1" x14ac:dyDescent="0.3">
      <c r="A59" s="18"/>
    </row>
    <row r="60" spans="1:1" x14ac:dyDescent="0.3">
      <c r="A60" s="18"/>
    </row>
    <row r="61" spans="1:1" x14ac:dyDescent="0.3">
      <c r="A61" s="18"/>
    </row>
    <row r="62" spans="1:1" x14ac:dyDescent="0.3">
      <c r="A62" s="18"/>
    </row>
    <row r="63" spans="1:1" x14ac:dyDescent="0.3">
      <c r="A63" s="18"/>
    </row>
    <row r="64" spans="1:1" x14ac:dyDescent="0.3">
      <c r="A64" s="18"/>
    </row>
    <row r="65" spans="1:1" x14ac:dyDescent="0.3">
      <c r="A65" s="18"/>
    </row>
    <row r="66" spans="1:1" x14ac:dyDescent="0.3">
      <c r="A66" s="18"/>
    </row>
    <row r="67" spans="1:1" x14ac:dyDescent="0.3">
      <c r="A67" s="18"/>
    </row>
    <row r="68" spans="1:1" x14ac:dyDescent="0.3">
      <c r="A68" s="18"/>
    </row>
    <row r="69" spans="1:1" x14ac:dyDescent="0.3">
      <c r="A69" s="18"/>
    </row>
    <row r="70" spans="1:1" x14ac:dyDescent="0.3">
      <c r="A70" s="18"/>
    </row>
    <row r="71" spans="1:1" x14ac:dyDescent="0.3">
      <c r="A71" s="18"/>
    </row>
    <row r="72" spans="1:1" x14ac:dyDescent="0.3">
      <c r="A72" s="18"/>
    </row>
    <row r="73" spans="1:1" x14ac:dyDescent="0.3">
      <c r="A73" s="18"/>
    </row>
    <row r="74" spans="1:1" x14ac:dyDescent="0.3">
      <c r="A74" s="18"/>
    </row>
    <row r="75" spans="1:1" x14ac:dyDescent="0.3">
      <c r="A75" s="18"/>
    </row>
    <row r="76" spans="1:1" x14ac:dyDescent="0.3">
      <c r="A76" s="18"/>
    </row>
    <row r="77" spans="1:1" x14ac:dyDescent="0.3">
      <c r="A77" s="18"/>
    </row>
    <row r="78" spans="1:1" x14ac:dyDescent="0.3">
      <c r="A78" s="18"/>
    </row>
    <row r="79" spans="1:1" x14ac:dyDescent="0.3">
      <c r="A79" s="18"/>
    </row>
    <row r="80" spans="1:1" x14ac:dyDescent="0.3">
      <c r="A80" s="18"/>
    </row>
    <row r="81" spans="1:1" x14ac:dyDescent="0.3">
      <c r="A81" s="18"/>
    </row>
    <row r="82" spans="1:1" x14ac:dyDescent="0.3">
      <c r="A82" s="18"/>
    </row>
    <row r="83" spans="1:1" x14ac:dyDescent="0.3">
      <c r="A83" s="18"/>
    </row>
    <row r="84" spans="1:1" x14ac:dyDescent="0.3">
      <c r="A84" s="18"/>
    </row>
    <row r="85" spans="1:1" x14ac:dyDescent="0.3">
      <c r="A85" s="18"/>
    </row>
    <row r="86" spans="1:1" x14ac:dyDescent="0.3">
      <c r="A86" s="18"/>
    </row>
    <row r="87" spans="1:1" x14ac:dyDescent="0.3">
      <c r="A87" s="18"/>
    </row>
    <row r="88" spans="1:1" x14ac:dyDescent="0.3">
      <c r="A88" s="18"/>
    </row>
    <row r="89" spans="1:1" x14ac:dyDescent="0.3">
      <c r="A89" s="18"/>
    </row>
    <row r="90" spans="1:1" x14ac:dyDescent="0.3">
      <c r="A90" s="18"/>
    </row>
    <row r="91" spans="1:1" x14ac:dyDescent="0.3">
      <c r="A91" s="18"/>
    </row>
    <row r="92" spans="1:1" x14ac:dyDescent="0.3">
      <c r="A92" s="18"/>
    </row>
    <row r="93" spans="1:1" x14ac:dyDescent="0.3">
      <c r="A93" s="18"/>
    </row>
    <row r="94" spans="1:1" x14ac:dyDescent="0.3">
      <c r="A94" s="18"/>
    </row>
    <row r="95" spans="1:1" x14ac:dyDescent="0.3">
      <c r="A95" s="18"/>
    </row>
    <row r="96" spans="1:1" x14ac:dyDescent="0.3">
      <c r="A96" s="18"/>
    </row>
    <row r="97" spans="1:1" x14ac:dyDescent="0.3">
      <c r="A97" s="18"/>
    </row>
    <row r="98" spans="1:1" x14ac:dyDescent="0.3">
      <c r="A98" s="18"/>
    </row>
    <row r="99" spans="1:1" x14ac:dyDescent="0.3">
      <c r="A99" s="18"/>
    </row>
    <row r="100" spans="1:1" x14ac:dyDescent="0.3">
      <c r="A100" s="18"/>
    </row>
    <row r="101" spans="1:1" x14ac:dyDescent="0.3">
      <c r="A101" s="18"/>
    </row>
    <row r="102" spans="1:1" x14ac:dyDescent="0.3">
      <c r="A102" s="18"/>
    </row>
    <row r="103" spans="1:1" x14ac:dyDescent="0.3">
      <c r="A103" s="18"/>
    </row>
    <row r="104" spans="1:1" x14ac:dyDescent="0.3">
      <c r="A104" s="18"/>
    </row>
    <row r="105" spans="1:1" x14ac:dyDescent="0.3">
      <c r="A105" s="18"/>
    </row>
    <row r="106" spans="1:1" x14ac:dyDescent="0.3">
      <c r="A106" s="18"/>
    </row>
    <row r="107" spans="1:1" x14ac:dyDescent="0.3">
      <c r="A107" s="18"/>
    </row>
    <row r="108" spans="1:1" x14ac:dyDescent="0.3">
      <c r="A108" s="18"/>
    </row>
    <row r="109" spans="1:1" x14ac:dyDescent="0.3">
      <c r="A109" s="18"/>
    </row>
    <row r="110" spans="1:1" x14ac:dyDescent="0.3">
      <c r="A110" s="18"/>
    </row>
    <row r="111" spans="1:1" x14ac:dyDescent="0.3">
      <c r="A111" s="18"/>
    </row>
    <row r="112" spans="1:1" x14ac:dyDescent="0.3">
      <c r="A112" s="18"/>
    </row>
    <row r="113" spans="1:1" x14ac:dyDescent="0.3">
      <c r="A113" s="18"/>
    </row>
    <row r="114" spans="1:1" x14ac:dyDescent="0.3">
      <c r="A114" s="18"/>
    </row>
    <row r="115" spans="1:1" x14ac:dyDescent="0.3">
      <c r="A115" s="18"/>
    </row>
    <row r="116" spans="1:1" x14ac:dyDescent="0.3">
      <c r="A116" s="18"/>
    </row>
    <row r="117" spans="1:1" x14ac:dyDescent="0.3">
      <c r="A117" s="18"/>
    </row>
    <row r="118" spans="1:1" x14ac:dyDescent="0.3">
      <c r="A118" s="18"/>
    </row>
    <row r="119" spans="1:1" x14ac:dyDescent="0.3">
      <c r="A119" s="18"/>
    </row>
    <row r="120" spans="1:1" x14ac:dyDescent="0.3">
      <c r="A120" s="18"/>
    </row>
  </sheetData>
  <phoneticPr fontId="6" type="noConversion"/>
  <pageMargins left="0.7" right="0.7" top="0.75" bottom="0.75" header="0.3" footer="0.3"/>
  <pageSetup paperSize="9" scale="53" orientation="landscape" r:id="rId1"/>
  <rowBreaks count="1" manualBreakCount="1">
    <brk id="21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6208DC-A008-45FA-B3BF-B6B6F2A1FA84}">
          <x14:formula1>
            <xm:f>Calcs!$A$39:$A$44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98ABD-26B0-44F6-92C1-0681CD6751C2}">
  <dimension ref="A1:AF57"/>
  <sheetViews>
    <sheetView topLeftCell="A28" workbookViewId="0">
      <selection activeCell="C21" sqref="C21"/>
    </sheetView>
  </sheetViews>
  <sheetFormatPr defaultRowHeight="15" x14ac:dyDescent="0.25"/>
  <cols>
    <col min="1" max="1" width="20.28515625" bestFit="1" customWidth="1"/>
    <col min="2" max="2" width="12" bestFit="1" customWidth="1"/>
    <col min="3" max="3" width="16.5703125" style="2" customWidth="1"/>
    <col min="4" max="5" width="10" bestFit="1" customWidth="1"/>
    <col min="6" max="6" width="10.7109375" bestFit="1" customWidth="1"/>
    <col min="7" max="7" width="10" bestFit="1" customWidth="1"/>
    <col min="8" max="8" width="10.7109375" bestFit="1" customWidth="1"/>
    <col min="9" max="16" width="10" bestFit="1" customWidth="1"/>
    <col min="17" max="26" width="9" bestFit="1" customWidth="1"/>
  </cols>
  <sheetData>
    <row r="1" spans="1:8" x14ac:dyDescent="0.25">
      <c r="A1" s="44" t="s">
        <v>0</v>
      </c>
      <c r="B1" s="44"/>
      <c r="C1" s="2" t="s">
        <v>1</v>
      </c>
      <c r="F1" s="1">
        <v>39544</v>
      </c>
      <c r="G1" t="s">
        <v>0</v>
      </c>
      <c r="H1" t="s">
        <v>3</v>
      </c>
    </row>
    <row r="2" spans="1:8" x14ac:dyDescent="0.25">
      <c r="A2" s="1">
        <v>38813</v>
      </c>
      <c r="B2" s="1">
        <v>39177</v>
      </c>
      <c r="C2" s="2">
        <v>1500000</v>
      </c>
      <c r="G2" t="str">
        <f t="shared" ref="G2:G20" si="0">YEAR(A2)&amp;"-"&amp;YEAR(B2)</f>
        <v>2006-2007</v>
      </c>
      <c r="H2" s="1">
        <f>A2</f>
        <v>38813</v>
      </c>
    </row>
    <row r="3" spans="1:8" x14ac:dyDescent="0.25">
      <c r="A3" s="1">
        <v>39178</v>
      </c>
      <c r="B3" s="1">
        <v>39543</v>
      </c>
      <c r="C3" s="2">
        <v>1600000</v>
      </c>
      <c r="G3" t="str">
        <f t="shared" si="0"/>
        <v>2007-2008</v>
      </c>
      <c r="H3" s="1">
        <f t="shared" ref="H3:H35" si="1">A3</f>
        <v>39178</v>
      </c>
    </row>
    <row r="4" spans="1:8" x14ac:dyDescent="0.25">
      <c r="A4" s="1">
        <v>39544</v>
      </c>
      <c r="B4" s="1">
        <v>39908</v>
      </c>
      <c r="C4" s="2">
        <v>1650000</v>
      </c>
      <c r="G4" t="str">
        <f t="shared" si="0"/>
        <v>2008-2009</v>
      </c>
      <c r="H4" s="1">
        <f t="shared" si="1"/>
        <v>39544</v>
      </c>
    </row>
    <row r="5" spans="1:8" x14ac:dyDescent="0.25">
      <c r="A5" s="1">
        <v>39909</v>
      </c>
      <c r="B5" s="1">
        <v>40273</v>
      </c>
      <c r="C5" s="2">
        <v>1750000</v>
      </c>
      <c r="G5" t="str">
        <f t="shared" si="0"/>
        <v>2009-2010</v>
      </c>
      <c r="H5" s="1">
        <f t="shared" si="1"/>
        <v>39909</v>
      </c>
    </row>
    <row r="6" spans="1:8" x14ac:dyDescent="0.25">
      <c r="A6" s="1">
        <v>40274</v>
      </c>
      <c r="B6" s="1">
        <v>40638</v>
      </c>
      <c r="C6" s="2">
        <v>1800000</v>
      </c>
      <c r="G6" t="str">
        <f t="shared" si="0"/>
        <v>2010-2011</v>
      </c>
      <c r="H6" s="1">
        <f t="shared" si="1"/>
        <v>40274</v>
      </c>
    </row>
    <row r="7" spans="1:8" x14ac:dyDescent="0.25">
      <c r="A7" s="1">
        <v>40639</v>
      </c>
      <c r="B7" s="1">
        <v>41004</v>
      </c>
      <c r="C7" s="2">
        <v>1800000</v>
      </c>
      <c r="G7" t="str">
        <f t="shared" si="0"/>
        <v>2011-2012</v>
      </c>
      <c r="H7" s="1">
        <f t="shared" si="1"/>
        <v>40639</v>
      </c>
    </row>
    <row r="8" spans="1:8" x14ac:dyDescent="0.25">
      <c r="A8" s="1">
        <v>41005</v>
      </c>
      <c r="B8" s="1">
        <v>41369</v>
      </c>
      <c r="C8" s="2">
        <v>1500000</v>
      </c>
      <c r="G8" t="str">
        <f t="shared" si="0"/>
        <v>2012-2013</v>
      </c>
      <c r="H8" s="1">
        <f t="shared" si="1"/>
        <v>41005</v>
      </c>
    </row>
    <row r="9" spans="1:8" x14ac:dyDescent="0.25">
      <c r="A9" s="1">
        <v>41370</v>
      </c>
      <c r="B9" s="1">
        <v>41734</v>
      </c>
      <c r="C9" s="2">
        <v>1500000</v>
      </c>
      <c r="G9" t="str">
        <f t="shared" si="0"/>
        <v>2013-2014</v>
      </c>
      <c r="H9" s="1">
        <f t="shared" si="1"/>
        <v>41370</v>
      </c>
    </row>
    <row r="10" spans="1:8" x14ac:dyDescent="0.25">
      <c r="A10" s="1">
        <v>41735</v>
      </c>
      <c r="B10" s="1">
        <v>42099</v>
      </c>
      <c r="C10" s="2">
        <v>1250000</v>
      </c>
      <c r="G10" t="str">
        <f t="shared" si="0"/>
        <v>2014-2015</v>
      </c>
      <c r="H10" s="1">
        <f t="shared" si="1"/>
        <v>41735</v>
      </c>
    </row>
    <row r="11" spans="1:8" x14ac:dyDescent="0.25">
      <c r="A11" s="1">
        <v>42100</v>
      </c>
      <c r="B11" s="1">
        <v>42465</v>
      </c>
      <c r="C11" s="2">
        <v>1250000</v>
      </c>
      <c r="G11" t="str">
        <f t="shared" si="0"/>
        <v>2015-2016</v>
      </c>
      <c r="H11" s="1">
        <f t="shared" si="1"/>
        <v>42100</v>
      </c>
    </row>
    <row r="12" spans="1:8" x14ac:dyDescent="0.25">
      <c r="A12" s="1">
        <v>42466</v>
      </c>
      <c r="B12" s="1">
        <v>42830</v>
      </c>
      <c r="C12" s="2">
        <v>1000000</v>
      </c>
      <c r="G12" t="str">
        <f t="shared" si="0"/>
        <v>2016-2017</v>
      </c>
      <c r="H12" s="1">
        <f t="shared" si="1"/>
        <v>42466</v>
      </c>
    </row>
    <row r="13" spans="1:8" x14ac:dyDescent="0.25">
      <c r="A13" s="1">
        <v>42831</v>
      </c>
      <c r="B13" s="1">
        <v>43195</v>
      </c>
      <c r="C13" s="2">
        <v>1000000</v>
      </c>
      <c r="G13" t="str">
        <f t="shared" si="0"/>
        <v>2017-2018</v>
      </c>
      <c r="H13" s="1">
        <f t="shared" si="1"/>
        <v>42831</v>
      </c>
    </row>
    <row r="14" spans="1:8" x14ac:dyDescent="0.25">
      <c r="A14" s="1">
        <v>43196</v>
      </c>
      <c r="B14" s="1">
        <v>43560</v>
      </c>
      <c r="C14" s="2">
        <v>1030000</v>
      </c>
      <c r="G14" t="str">
        <f t="shared" si="0"/>
        <v>2018-2019</v>
      </c>
      <c r="H14" s="1">
        <f t="shared" si="1"/>
        <v>43196</v>
      </c>
    </row>
    <row r="15" spans="1:8" x14ac:dyDescent="0.25">
      <c r="A15" s="1">
        <v>43561</v>
      </c>
      <c r="B15" s="1">
        <v>43926</v>
      </c>
      <c r="C15" s="2">
        <v>1055000</v>
      </c>
      <c r="G15" t="str">
        <f t="shared" si="0"/>
        <v>2019-2020</v>
      </c>
      <c r="H15" s="1">
        <f t="shared" si="1"/>
        <v>43561</v>
      </c>
    </row>
    <row r="16" spans="1:8" x14ac:dyDescent="0.25">
      <c r="A16" s="1">
        <v>43927</v>
      </c>
      <c r="B16" s="1">
        <v>44291</v>
      </c>
      <c r="C16" s="2">
        <v>1073100</v>
      </c>
      <c r="G16" t="str">
        <f t="shared" si="0"/>
        <v>2020-2021</v>
      </c>
      <c r="H16" s="1">
        <f t="shared" si="1"/>
        <v>43927</v>
      </c>
    </row>
    <row r="17" spans="1:8" x14ac:dyDescent="0.25">
      <c r="A17" s="1">
        <v>44292</v>
      </c>
      <c r="B17" s="1">
        <v>44656</v>
      </c>
      <c r="C17" s="2">
        <v>1073100</v>
      </c>
      <c r="G17" t="str">
        <f t="shared" si="0"/>
        <v>2021-2022</v>
      </c>
      <c r="H17" s="1">
        <f t="shared" si="1"/>
        <v>44292</v>
      </c>
    </row>
    <row r="18" spans="1:8" x14ac:dyDescent="0.25">
      <c r="A18" s="1">
        <v>44657</v>
      </c>
      <c r="B18" s="1">
        <v>45021</v>
      </c>
      <c r="C18" s="2">
        <v>1073100</v>
      </c>
      <c r="G18" t="str">
        <f t="shared" si="0"/>
        <v>2022-2023</v>
      </c>
      <c r="H18" s="1">
        <f t="shared" si="1"/>
        <v>44657</v>
      </c>
    </row>
    <row r="19" spans="1:8" x14ac:dyDescent="0.25">
      <c r="A19" s="1">
        <v>45022</v>
      </c>
      <c r="B19" s="1">
        <v>45387</v>
      </c>
      <c r="C19" s="2">
        <v>1073100</v>
      </c>
      <c r="G19" t="str">
        <f t="shared" si="0"/>
        <v>2023-2024</v>
      </c>
      <c r="H19" s="1">
        <f t="shared" si="1"/>
        <v>45022</v>
      </c>
    </row>
    <row r="20" spans="1:8" x14ac:dyDescent="0.25">
      <c r="A20" s="1">
        <v>45388</v>
      </c>
      <c r="B20" s="1">
        <v>45752</v>
      </c>
      <c r="G20" t="str">
        <f t="shared" si="0"/>
        <v>2024-2025</v>
      </c>
      <c r="H20" s="1">
        <f t="shared" si="1"/>
        <v>45388</v>
      </c>
    </row>
    <row r="21" spans="1:8" x14ac:dyDescent="0.25">
      <c r="A21" s="1">
        <v>45753</v>
      </c>
      <c r="B21" s="1">
        <v>46117</v>
      </c>
      <c r="G21" t="str">
        <f>YEAR(A21)&amp;"-"&amp;YEAR(B21)</f>
        <v>2025-2026</v>
      </c>
      <c r="H21" s="1">
        <f t="shared" si="1"/>
        <v>45753</v>
      </c>
    </row>
    <row r="22" spans="1:8" x14ac:dyDescent="0.25">
      <c r="A22" s="1">
        <v>46118</v>
      </c>
      <c r="B22" s="1">
        <v>46482</v>
      </c>
      <c r="G22" t="str">
        <f t="shared" ref="G22:G35" si="2">YEAR(A22)&amp;"-"&amp;YEAR(B22)</f>
        <v>2026-2027</v>
      </c>
      <c r="H22" s="1">
        <f t="shared" si="1"/>
        <v>46118</v>
      </c>
    </row>
    <row r="23" spans="1:8" x14ac:dyDescent="0.25">
      <c r="A23" s="1">
        <v>46483</v>
      </c>
      <c r="B23" s="1">
        <v>46848</v>
      </c>
      <c r="G23" t="str">
        <f t="shared" si="2"/>
        <v>2027-2028</v>
      </c>
      <c r="H23" s="1">
        <f t="shared" si="1"/>
        <v>46483</v>
      </c>
    </row>
    <row r="24" spans="1:8" x14ac:dyDescent="0.25">
      <c r="A24" s="1">
        <v>46849</v>
      </c>
      <c r="B24" s="1">
        <v>47213</v>
      </c>
      <c r="G24" t="str">
        <f t="shared" si="2"/>
        <v>2028-2029</v>
      </c>
      <c r="H24" s="1">
        <f t="shared" si="1"/>
        <v>46849</v>
      </c>
    </row>
    <row r="25" spans="1:8" x14ac:dyDescent="0.25">
      <c r="A25" s="1">
        <v>47214</v>
      </c>
      <c r="B25" s="1">
        <v>47578</v>
      </c>
      <c r="G25" t="str">
        <f t="shared" si="2"/>
        <v>2029-2030</v>
      </c>
      <c r="H25" s="1">
        <f t="shared" si="1"/>
        <v>47214</v>
      </c>
    </row>
    <row r="26" spans="1:8" x14ac:dyDescent="0.25">
      <c r="A26" s="1">
        <v>47579</v>
      </c>
      <c r="B26" s="1">
        <v>47943</v>
      </c>
      <c r="G26" t="str">
        <f t="shared" si="2"/>
        <v>2030-2031</v>
      </c>
      <c r="H26" s="1">
        <f t="shared" si="1"/>
        <v>47579</v>
      </c>
    </row>
    <row r="27" spans="1:8" x14ac:dyDescent="0.25">
      <c r="A27" s="1">
        <v>47944</v>
      </c>
      <c r="B27" s="1">
        <v>48309</v>
      </c>
      <c r="G27" t="str">
        <f t="shared" si="2"/>
        <v>2031-2032</v>
      </c>
      <c r="H27" s="1">
        <f t="shared" si="1"/>
        <v>47944</v>
      </c>
    </row>
    <row r="28" spans="1:8" x14ac:dyDescent="0.25">
      <c r="A28" s="1">
        <v>48310</v>
      </c>
      <c r="B28" s="1">
        <v>48674</v>
      </c>
      <c r="G28" t="str">
        <f t="shared" si="2"/>
        <v>2032-2033</v>
      </c>
      <c r="H28" s="1">
        <f t="shared" si="1"/>
        <v>48310</v>
      </c>
    </row>
    <row r="29" spans="1:8" x14ac:dyDescent="0.25">
      <c r="A29" s="1">
        <v>48675</v>
      </c>
      <c r="B29" s="1">
        <v>49039</v>
      </c>
      <c r="G29" t="str">
        <f t="shared" si="2"/>
        <v>2033-2034</v>
      </c>
      <c r="H29" s="1">
        <f t="shared" si="1"/>
        <v>48675</v>
      </c>
    </row>
    <row r="30" spans="1:8" x14ac:dyDescent="0.25">
      <c r="A30" s="1">
        <v>49040</v>
      </c>
      <c r="B30" s="1">
        <v>49404</v>
      </c>
      <c r="G30" t="str">
        <f t="shared" si="2"/>
        <v>2034-2035</v>
      </c>
      <c r="H30" s="1">
        <f t="shared" si="1"/>
        <v>49040</v>
      </c>
    </row>
    <row r="31" spans="1:8" x14ac:dyDescent="0.25">
      <c r="A31" s="1">
        <v>49405</v>
      </c>
      <c r="B31" s="1">
        <v>49770</v>
      </c>
      <c r="G31" t="str">
        <f t="shared" si="2"/>
        <v>2035-2036</v>
      </c>
      <c r="H31" s="1">
        <f t="shared" si="1"/>
        <v>49405</v>
      </c>
    </row>
    <row r="32" spans="1:8" x14ac:dyDescent="0.25">
      <c r="A32" s="1">
        <v>49771</v>
      </c>
      <c r="B32" s="1">
        <v>50135</v>
      </c>
      <c r="G32" t="str">
        <f t="shared" si="2"/>
        <v>2036-2037</v>
      </c>
      <c r="H32" s="1">
        <f t="shared" si="1"/>
        <v>49771</v>
      </c>
    </row>
    <row r="33" spans="1:8" x14ac:dyDescent="0.25">
      <c r="A33" s="1">
        <v>50136</v>
      </c>
      <c r="B33" s="1">
        <v>50500</v>
      </c>
      <c r="G33" t="str">
        <f t="shared" si="2"/>
        <v>2037-2038</v>
      </c>
      <c r="H33" s="1">
        <f t="shared" si="1"/>
        <v>50136</v>
      </c>
    </row>
    <row r="34" spans="1:8" x14ac:dyDescent="0.25">
      <c r="A34" s="1">
        <v>50501</v>
      </c>
      <c r="B34" s="1">
        <v>50865</v>
      </c>
      <c r="G34" t="str">
        <f t="shared" si="2"/>
        <v>2038-2039</v>
      </c>
      <c r="H34" s="1">
        <f t="shared" si="1"/>
        <v>50501</v>
      </c>
    </row>
    <row r="35" spans="1:8" x14ac:dyDescent="0.25">
      <c r="A35" s="1">
        <v>50866</v>
      </c>
      <c r="B35" s="1">
        <v>51231</v>
      </c>
      <c r="G35" t="str">
        <f t="shared" si="2"/>
        <v>2039-2040</v>
      </c>
      <c r="H35" s="1">
        <f t="shared" si="1"/>
        <v>50866</v>
      </c>
    </row>
    <row r="38" spans="1:8" x14ac:dyDescent="0.25">
      <c r="B38" t="s">
        <v>35</v>
      </c>
      <c r="C38" s="2" t="s">
        <v>36</v>
      </c>
    </row>
    <row r="39" spans="1:8" x14ac:dyDescent="0.25">
      <c r="A39" t="s">
        <v>29</v>
      </c>
      <c r="B39" s="20">
        <f t="shared" ref="B39:B43" si="3">RATE(10,0,-100000,C39)</f>
        <v>1.1529996323029324E-2</v>
      </c>
      <c r="C39" s="2">
        <v>112147</v>
      </c>
      <c r="E39" s="28">
        <f>VLOOKUP(E40,A39:B44,2,FALSE)</f>
        <v>2.4384618305359047E-2</v>
      </c>
    </row>
    <row r="40" spans="1:8" x14ac:dyDescent="0.25">
      <c r="A40" t="s">
        <v>30</v>
      </c>
      <c r="B40" s="20">
        <f t="shared" si="3"/>
        <v>2.4384618305359047E-2</v>
      </c>
      <c r="C40" s="2">
        <v>127242</v>
      </c>
      <c r="E40" t="str">
        <f>'Plan activity'!B6</f>
        <v>Conservative</v>
      </c>
    </row>
    <row r="41" spans="1:8" x14ac:dyDescent="0.25">
      <c r="A41" t="s">
        <v>31</v>
      </c>
      <c r="B41" s="20">
        <f t="shared" si="3"/>
        <v>3.5759192805463108E-2</v>
      </c>
      <c r="C41" s="2">
        <v>142098</v>
      </c>
    </row>
    <row r="42" spans="1:8" x14ac:dyDescent="0.25">
      <c r="A42" t="s">
        <v>32</v>
      </c>
      <c r="B42" s="20">
        <f t="shared" si="3"/>
        <v>4.5953656032391918E-2</v>
      </c>
      <c r="C42" s="2">
        <v>156720</v>
      </c>
    </row>
    <row r="43" spans="1:8" x14ac:dyDescent="0.25">
      <c r="A43" t="s">
        <v>33</v>
      </c>
      <c r="B43" s="20">
        <f t="shared" si="3"/>
        <v>5.5134290869447281E-2</v>
      </c>
      <c r="C43" s="2">
        <v>171032</v>
      </c>
    </row>
    <row r="44" spans="1:8" x14ac:dyDescent="0.25">
      <c r="A44" t="s">
        <v>34</v>
      </c>
      <c r="B44" s="20">
        <f>RATE(10,0,-100000,C44)</f>
        <v>6.5442983951506314E-2</v>
      </c>
      <c r="C44" s="2">
        <v>188496</v>
      </c>
    </row>
    <row r="46" spans="1:8" x14ac:dyDescent="0.25">
      <c r="A46" t="s">
        <v>39</v>
      </c>
      <c r="B46" s="2">
        <f>'Plan activity'!E4</f>
        <v>0</v>
      </c>
    </row>
    <row r="47" spans="1:8" x14ac:dyDescent="0.25">
      <c r="A47" t="s">
        <v>40</v>
      </c>
      <c r="B47" s="2">
        <f>B46*0.75</f>
        <v>0</v>
      </c>
    </row>
    <row r="48" spans="1:8" x14ac:dyDescent="0.25">
      <c r="A48" t="s">
        <v>41</v>
      </c>
      <c r="B48" s="2">
        <f>'Plan activity'!E3</f>
        <v>0</v>
      </c>
    </row>
    <row r="50" spans="1:32" x14ac:dyDescent="0.25">
      <c r="A50" t="s">
        <v>42</v>
      </c>
      <c r="B50" s="27">
        <f>B47+B48</f>
        <v>0</v>
      </c>
    </row>
    <row r="52" spans="1:32" x14ac:dyDescent="0.25">
      <c r="A52" t="s">
        <v>47</v>
      </c>
      <c r="B52">
        <f ca="1">'Plan activity'!E2</f>
        <v>73</v>
      </c>
      <c r="C52" s="30">
        <f ca="1">B52+1</f>
        <v>74</v>
      </c>
      <c r="D52" s="30">
        <f t="shared" ref="D52:AF52" ca="1" si="4">C52+1</f>
        <v>75</v>
      </c>
      <c r="E52" s="30">
        <f t="shared" ca="1" si="4"/>
        <v>76</v>
      </c>
      <c r="F52" s="30">
        <f t="shared" ca="1" si="4"/>
        <v>77</v>
      </c>
      <c r="G52" s="30">
        <f t="shared" ca="1" si="4"/>
        <v>78</v>
      </c>
      <c r="H52" s="30">
        <f t="shared" ca="1" si="4"/>
        <v>79</v>
      </c>
      <c r="I52" s="30">
        <f t="shared" ca="1" si="4"/>
        <v>80</v>
      </c>
      <c r="J52" s="30">
        <f t="shared" ca="1" si="4"/>
        <v>81</v>
      </c>
      <c r="K52" s="30">
        <f t="shared" ca="1" si="4"/>
        <v>82</v>
      </c>
      <c r="L52" s="30">
        <f t="shared" ca="1" si="4"/>
        <v>83</v>
      </c>
      <c r="M52" s="30">
        <f t="shared" ca="1" si="4"/>
        <v>84</v>
      </c>
      <c r="N52" s="30">
        <f t="shared" ca="1" si="4"/>
        <v>85</v>
      </c>
      <c r="O52" s="30">
        <f t="shared" ca="1" si="4"/>
        <v>86</v>
      </c>
      <c r="P52" s="30">
        <f t="shared" ca="1" si="4"/>
        <v>87</v>
      </c>
      <c r="Q52" s="30">
        <f t="shared" ca="1" si="4"/>
        <v>88</v>
      </c>
      <c r="R52" s="30">
        <f t="shared" ca="1" si="4"/>
        <v>89</v>
      </c>
      <c r="S52" s="30">
        <f t="shared" ca="1" si="4"/>
        <v>90</v>
      </c>
      <c r="T52" s="30">
        <f t="shared" ca="1" si="4"/>
        <v>91</v>
      </c>
      <c r="U52" s="30">
        <f t="shared" ca="1" si="4"/>
        <v>92</v>
      </c>
      <c r="V52" s="30">
        <f t="shared" ca="1" si="4"/>
        <v>93</v>
      </c>
      <c r="W52" s="30">
        <f t="shared" ca="1" si="4"/>
        <v>94</v>
      </c>
      <c r="X52" s="30">
        <f t="shared" ca="1" si="4"/>
        <v>95</v>
      </c>
      <c r="Y52" s="30">
        <f t="shared" ca="1" si="4"/>
        <v>96</v>
      </c>
      <c r="Z52" s="30">
        <f t="shared" ca="1" si="4"/>
        <v>97</v>
      </c>
      <c r="AA52" s="30">
        <f t="shared" ca="1" si="4"/>
        <v>98</v>
      </c>
      <c r="AB52" s="30">
        <f t="shared" ca="1" si="4"/>
        <v>99</v>
      </c>
      <c r="AC52" s="30">
        <f t="shared" ca="1" si="4"/>
        <v>100</v>
      </c>
      <c r="AD52" s="30">
        <f t="shared" ca="1" si="4"/>
        <v>101</v>
      </c>
      <c r="AE52" s="30">
        <f t="shared" ca="1" si="4"/>
        <v>102</v>
      </c>
      <c r="AF52" s="30">
        <f t="shared" ca="1" si="4"/>
        <v>103</v>
      </c>
    </row>
    <row r="53" spans="1:32" x14ac:dyDescent="0.25">
      <c r="A53" t="s">
        <v>43</v>
      </c>
      <c r="B53" s="29">
        <f>B50</f>
        <v>0</v>
      </c>
      <c r="C53" s="29">
        <f>IF(B57&lt;=0,0,B57)</f>
        <v>0</v>
      </c>
      <c r="D53" s="29">
        <f>IF(C57&lt;=0,0,C57)</f>
        <v>0</v>
      </c>
      <c r="E53" s="29">
        <f t="shared" ref="E53:AF53" si="5">IF(D57&lt;=0,0,D57)</f>
        <v>0</v>
      </c>
      <c r="F53" s="29">
        <f t="shared" si="5"/>
        <v>0</v>
      </c>
      <c r="G53" s="29">
        <f t="shared" si="5"/>
        <v>0</v>
      </c>
      <c r="H53" s="29">
        <f t="shared" si="5"/>
        <v>0</v>
      </c>
      <c r="I53" s="29">
        <f t="shared" si="5"/>
        <v>0</v>
      </c>
      <c r="J53" s="29">
        <f t="shared" si="5"/>
        <v>0</v>
      </c>
      <c r="K53" s="29">
        <f t="shared" si="5"/>
        <v>0</v>
      </c>
      <c r="L53" s="29">
        <f t="shared" si="5"/>
        <v>0</v>
      </c>
      <c r="M53" s="29">
        <f t="shared" si="5"/>
        <v>0</v>
      </c>
      <c r="N53" s="29">
        <f t="shared" si="5"/>
        <v>0</v>
      </c>
      <c r="O53" s="29">
        <f t="shared" si="5"/>
        <v>0</v>
      </c>
      <c r="P53" s="29">
        <f t="shared" si="5"/>
        <v>0</v>
      </c>
      <c r="Q53" s="29">
        <f t="shared" si="5"/>
        <v>0</v>
      </c>
      <c r="R53" s="29">
        <f t="shared" si="5"/>
        <v>0</v>
      </c>
      <c r="S53" s="29">
        <f t="shared" si="5"/>
        <v>0</v>
      </c>
      <c r="T53" s="29">
        <f t="shared" si="5"/>
        <v>0</v>
      </c>
      <c r="U53" s="29">
        <f t="shared" si="5"/>
        <v>0</v>
      </c>
      <c r="V53" s="29">
        <f t="shared" si="5"/>
        <v>0</v>
      </c>
      <c r="W53" s="29">
        <f t="shared" si="5"/>
        <v>0</v>
      </c>
      <c r="X53" s="29">
        <f t="shared" si="5"/>
        <v>0</v>
      </c>
      <c r="Y53" s="29">
        <f t="shared" si="5"/>
        <v>0</v>
      </c>
      <c r="Z53" s="29">
        <f t="shared" si="5"/>
        <v>0</v>
      </c>
      <c r="AA53" s="29">
        <f t="shared" si="5"/>
        <v>0</v>
      </c>
      <c r="AB53" s="29">
        <f t="shared" si="5"/>
        <v>0</v>
      </c>
      <c r="AC53" s="29">
        <f t="shared" si="5"/>
        <v>0</v>
      </c>
      <c r="AD53" s="29">
        <f t="shared" si="5"/>
        <v>0</v>
      </c>
      <c r="AE53" s="29">
        <f t="shared" si="5"/>
        <v>0</v>
      </c>
      <c r="AF53" s="29">
        <f t="shared" si="5"/>
        <v>0</v>
      </c>
    </row>
    <row r="54" spans="1:32" x14ac:dyDescent="0.25">
      <c r="A54" t="s">
        <v>44</v>
      </c>
      <c r="B54" s="29">
        <f>'Plan activity'!D41</f>
        <v>0</v>
      </c>
      <c r="C54" s="29">
        <f>IF(B57&gt;=B54,B54,B57)</f>
        <v>0</v>
      </c>
      <c r="D54" s="29">
        <f t="shared" ref="D54:AF54" si="6">IF(C57&gt;=C54,C54,C57)</f>
        <v>0</v>
      </c>
      <c r="E54" s="29">
        <f t="shared" si="6"/>
        <v>0</v>
      </c>
      <c r="F54" s="29">
        <f t="shared" si="6"/>
        <v>0</v>
      </c>
      <c r="G54" s="29">
        <f t="shared" si="6"/>
        <v>0</v>
      </c>
      <c r="H54" s="29">
        <f t="shared" si="6"/>
        <v>0</v>
      </c>
      <c r="I54" s="29">
        <f t="shared" si="6"/>
        <v>0</v>
      </c>
      <c r="J54" s="29">
        <f t="shared" si="6"/>
        <v>0</v>
      </c>
      <c r="K54" s="29">
        <f t="shared" si="6"/>
        <v>0</v>
      </c>
      <c r="L54" s="29">
        <f t="shared" si="6"/>
        <v>0</v>
      </c>
      <c r="M54" s="29">
        <f t="shared" si="6"/>
        <v>0</v>
      </c>
      <c r="N54" s="29">
        <f t="shared" si="6"/>
        <v>0</v>
      </c>
      <c r="O54" s="29">
        <f t="shared" si="6"/>
        <v>0</v>
      </c>
      <c r="P54" s="29">
        <f t="shared" si="6"/>
        <v>0</v>
      </c>
      <c r="Q54" s="29">
        <f t="shared" si="6"/>
        <v>0</v>
      </c>
      <c r="R54" s="29">
        <f t="shared" si="6"/>
        <v>0</v>
      </c>
      <c r="S54" s="29">
        <f t="shared" si="6"/>
        <v>0</v>
      </c>
      <c r="T54" s="29">
        <f t="shared" si="6"/>
        <v>0</v>
      </c>
      <c r="U54" s="29">
        <f t="shared" si="6"/>
        <v>0</v>
      </c>
      <c r="V54" s="29">
        <f t="shared" si="6"/>
        <v>0</v>
      </c>
      <c r="W54" s="29">
        <f t="shared" si="6"/>
        <v>0</v>
      </c>
      <c r="X54" s="29">
        <f t="shared" si="6"/>
        <v>0</v>
      </c>
      <c r="Y54" s="29">
        <f t="shared" si="6"/>
        <v>0</v>
      </c>
      <c r="Z54" s="29">
        <f t="shared" si="6"/>
        <v>0</v>
      </c>
      <c r="AA54" s="29">
        <f t="shared" si="6"/>
        <v>0</v>
      </c>
      <c r="AB54" s="29">
        <f t="shared" si="6"/>
        <v>0</v>
      </c>
      <c r="AC54" s="29">
        <f t="shared" si="6"/>
        <v>0</v>
      </c>
      <c r="AD54" s="29">
        <f t="shared" si="6"/>
        <v>0</v>
      </c>
      <c r="AE54" s="29">
        <f t="shared" si="6"/>
        <v>0</v>
      </c>
      <c r="AF54" s="29">
        <f t="shared" si="6"/>
        <v>0</v>
      </c>
    </row>
    <row r="55" spans="1:32" x14ac:dyDescent="0.25">
      <c r="A55" t="s">
        <v>45</v>
      </c>
      <c r="B55" s="29">
        <f>B53-B54</f>
        <v>0</v>
      </c>
      <c r="C55" s="29">
        <f t="shared" ref="C55:Z55" si="7">C53-C54</f>
        <v>0</v>
      </c>
      <c r="D55" s="29">
        <f t="shared" si="7"/>
        <v>0</v>
      </c>
      <c r="E55" s="29">
        <f t="shared" si="7"/>
        <v>0</v>
      </c>
      <c r="F55" s="29">
        <f t="shared" si="7"/>
        <v>0</v>
      </c>
      <c r="G55" s="29">
        <f t="shared" si="7"/>
        <v>0</v>
      </c>
      <c r="H55" s="29">
        <f t="shared" si="7"/>
        <v>0</v>
      </c>
      <c r="I55" s="29">
        <f t="shared" si="7"/>
        <v>0</v>
      </c>
      <c r="J55" s="29">
        <f t="shared" si="7"/>
        <v>0</v>
      </c>
      <c r="K55" s="29">
        <f t="shared" si="7"/>
        <v>0</v>
      </c>
      <c r="L55" s="29">
        <f t="shared" si="7"/>
        <v>0</v>
      </c>
      <c r="M55" s="29">
        <f t="shared" si="7"/>
        <v>0</v>
      </c>
      <c r="N55" s="29">
        <f t="shared" si="7"/>
        <v>0</v>
      </c>
      <c r="O55" s="29">
        <f t="shared" si="7"/>
        <v>0</v>
      </c>
      <c r="P55" s="29">
        <f t="shared" si="7"/>
        <v>0</v>
      </c>
      <c r="Q55" s="29">
        <f t="shared" si="7"/>
        <v>0</v>
      </c>
      <c r="R55" s="29">
        <f t="shared" si="7"/>
        <v>0</v>
      </c>
      <c r="S55" s="29">
        <f t="shared" si="7"/>
        <v>0</v>
      </c>
      <c r="T55" s="29">
        <f t="shared" si="7"/>
        <v>0</v>
      </c>
      <c r="U55" s="29">
        <f t="shared" si="7"/>
        <v>0</v>
      </c>
      <c r="V55" s="29">
        <f t="shared" si="7"/>
        <v>0</v>
      </c>
      <c r="W55" s="29">
        <f t="shared" si="7"/>
        <v>0</v>
      </c>
      <c r="X55" s="29">
        <f t="shared" si="7"/>
        <v>0</v>
      </c>
      <c r="Y55" s="29">
        <f t="shared" si="7"/>
        <v>0</v>
      </c>
      <c r="Z55" s="29">
        <f t="shared" si="7"/>
        <v>0</v>
      </c>
      <c r="AA55" s="29">
        <f t="shared" ref="AA55" si="8">AA53-AA54</f>
        <v>0</v>
      </c>
      <c r="AB55" s="29">
        <f t="shared" ref="AB55" si="9">AB53-AB54</f>
        <v>0</v>
      </c>
      <c r="AC55" s="29">
        <f t="shared" ref="AC55" si="10">AC53-AC54</f>
        <v>0</v>
      </c>
      <c r="AD55" s="29">
        <f t="shared" ref="AD55" si="11">AD53-AD54</f>
        <v>0</v>
      </c>
      <c r="AE55" s="29">
        <f t="shared" ref="AE55" si="12">AE53-AE54</f>
        <v>0</v>
      </c>
      <c r="AF55" s="29">
        <f t="shared" ref="AF55" si="13">AF53-AF54</f>
        <v>0</v>
      </c>
    </row>
    <row r="56" spans="1:32" x14ac:dyDescent="0.25">
      <c r="A56" t="s">
        <v>46</v>
      </c>
      <c r="B56" s="29">
        <f>B55*$E$39</f>
        <v>0</v>
      </c>
      <c r="C56" s="29">
        <f t="shared" ref="C56:Z56" si="14">C55*$E$39</f>
        <v>0</v>
      </c>
      <c r="D56" s="29">
        <f t="shared" si="14"/>
        <v>0</v>
      </c>
      <c r="E56" s="29">
        <f t="shared" si="14"/>
        <v>0</v>
      </c>
      <c r="F56" s="29">
        <f t="shared" si="14"/>
        <v>0</v>
      </c>
      <c r="G56" s="29">
        <f t="shared" si="14"/>
        <v>0</v>
      </c>
      <c r="H56" s="29">
        <f t="shared" si="14"/>
        <v>0</v>
      </c>
      <c r="I56" s="29">
        <f t="shared" si="14"/>
        <v>0</v>
      </c>
      <c r="J56" s="29">
        <f t="shared" si="14"/>
        <v>0</v>
      </c>
      <c r="K56" s="29">
        <f t="shared" si="14"/>
        <v>0</v>
      </c>
      <c r="L56" s="29">
        <f t="shared" si="14"/>
        <v>0</v>
      </c>
      <c r="M56" s="29">
        <f t="shared" si="14"/>
        <v>0</v>
      </c>
      <c r="N56" s="29">
        <f t="shared" si="14"/>
        <v>0</v>
      </c>
      <c r="O56" s="29">
        <f t="shared" si="14"/>
        <v>0</v>
      </c>
      <c r="P56" s="29">
        <f t="shared" si="14"/>
        <v>0</v>
      </c>
      <c r="Q56" s="29">
        <f t="shared" si="14"/>
        <v>0</v>
      </c>
      <c r="R56" s="29">
        <f t="shared" si="14"/>
        <v>0</v>
      </c>
      <c r="S56" s="29">
        <f t="shared" si="14"/>
        <v>0</v>
      </c>
      <c r="T56" s="29">
        <f t="shared" si="14"/>
        <v>0</v>
      </c>
      <c r="U56" s="29">
        <f t="shared" si="14"/>
        <v>0</v>
      </c>
      <c r="V56" s="29">
        <f t="shared" si="14"/>
        <v>0</v>
      </c>
      <c r="W56" s="29">
        <f t="shared" si="14"/>
        <v>0</v>
      </c>
      <c r="X56" s="29">
        <f t="shared" si="14"/>
        <v>0</v>
      </c>
      <c r="Y56" s="29">
        <f t="shared" si="14"/>
        <v>0</v>
      </c>
      <c r="Z56" s="29">
        <f t="shared" si="14"/>
        <v>0</v>
      </c>
      <c r="AA56" s="29">
        <f t="shared" ref="AA56" si="15">AA55*$E$39</f>
        <v>0</v>
      </c>
      <c r="AB56" s="29">
        <f t="shared" ref="AB56" si="16">AB55*$E$39</f>
        <v>0</v>
      </c>
      <c r="AC56" s="29">
        <f t="shared" ref="AC56" si="17">AC55*$E$39</f>
        <v>0</v>
      </c>
      <c r="AD56" s="29">
        <f t="shared" ref="AD56" si="18">AD55*$E$39</f>
        <v>0</v>
      </c>
      <c r="AE56" s="29">
        <f t="shared" ref="AE56" si="19">AE55*$E$39</f>
        <v>0</v>
      </c>
      <c r="AF56" s="29">
        <f t="shared" ref="AF56" si="20">AF55*$E$39</f>
        <v>0</v>
      </c>
    </row>
    <row r="57" spans="1:32" x14ac:dyDescent="0.25">
      <c r="A57" t="s">
        <v>11</v>
      </c>
      <c r="B57" s="29">
        <f>B55+B56</f>
        <v>0</v>
      </c>
      <c r="C57" s="29">
        <f t="shared" ref="C57:Z57" si="21">C55+C56</f>
        <v>0</v>
      </c>
      <c r="D57" s="29">
        <f t="shared" si="21"/>
        <v>0</v>
      </c>
      <c r="E57" s="29">
        <f t="shared" si="21"/>
        <v>0</v>
      </c>
      <c r="F57" s="29">
        <f t="shared" si="21"/>
        <v>0</v>
      </c>
      <c r="G57" s="29">
        <f t="shared" si="21"/>
        <v>0</v>
      </c>
      <c r="H57" s="29">
        <f t="shared" si="21"/>
        <v>0</v>
      </c>
      <c r="I57" s="29">
        <f t="shared" si="21"/>
        <v>0</v>
      </c>
      <c r="J57" s="29">
        <f t="shared" si="21"/>
        <v>0</v>
      </c>
      <c r="K57" s="29">
        <f t="shared" si="21"/>
        <v>0</v>
      </c>
      <c r="L57" s="29">
        <f t="shared" si="21"/>
        <v>0</v>
      </c>
      <c r="M57" s="29">
        <f t="shared" si="21"/>
        <v>0</v>
      </c>
      <c r="N57" s="29">
        <f t="shared" si="21"/>
        <v>0</v>
      </c>
      <c r="O57" s="29">
        <f t="shared" si="21"/>
        <v>0</v>
      </c>
      <c r="P57" s="29">
        <f t="shared" si="21"/>
        <v>0</v>
      </c>
      <c r="Q57" s="29">
        <f t="shared" si="21"/>
        <v>0</v>
      </c>
      <c r="R57" s="29">
        <f t="shared" si="21"/>
        <v>0</v>
      </c>
      <c r="S57" s="29">
        <f t="shared" si="21"/>
        <v>0</v>
      </c>
      <c r="T57" s="29">
        <f t="shared" si="21"/>
        <v>0</v>
      </c>
      <c r="U57" s="29">
        <f t="shared" si="21"/>
        <v>0</v>
      </c>
      <c r="V57" s="29">
        <f t="shared" si="21"/>
        <v>0</v>
      </c>
      <c r="W57" s="29">
        <f t="shared" si="21"/>
        <v>0</v>
      </c>
      <c r="X57" s="29">
        <f t="shared" si="21"/>
        <v>0</v>
      </c>
      <c r="Y57" s="29">
        <f t="shared" si="21"/>
        <v>0</v>
      </c>
      <c r="Z57" s="29">
        <f t="shared" si="21"/>
        <v>0</v>
      </c>
      <c r="AA57" s="29">
        <f t="shared" ref="AA57" si="22">AA55+AA56</f>
        <v>0</v>
      </c>
      <c r="AB57" s="29">
        <f t="shared" ref="AB57" si="23">AB55+AB56</f>
        <v>0</v>
      </c>
      <c r="AC57" s="29">
        <f t="shared" ref="AC57" si="24">AC55+AC56</f>
        <v>0</v>
      </c>
      <c r="AD57" s="29">
        <f t="shared" ref="AD57" si="25">AD55+AD56</f>
        <v>0</v>
      </c>
      <c r="AE57" s="29">
        <f t="shared" ref="AE57" si="26">AE55+AE56</f>
        <v>0</v>
      </c>
      <c r="AF57" s="29">
        <f t="shared" ref="AF57" si="27">AF55+AF56</f>
        <v>0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2090E-D52A-45A1-B53A-D1A45E5DEC7D}">
  <dimension ref="A1:P391"/>
  <sheetViews>
    <sheetView topLeftCell="A22" workbookViewId="0">
      <selection activeCell="A7" sqref="A7"/>
    </sheetView>
  </sheetViews>
  <sheetFormatPr defaultColWidth="8.7109375" defaultRowHeight="15" x14ac:dyDescent="0.25"/>
  <cols>
    <col min="1" max="1" width="10.7109375" style="35" bestFit="1" customWidth="1"/>
    <col min="2" max="2" width="11.5703125" style="21" bestFit="1" customWidth="1"/>
    <col min="3" max="3" width="9.7109375" style="22" bestFit="1" customWidth="1"/>
    <col min="6" max="6" width="10.5703125" bestFit="1" customWidth="1"/>
    <col min="16" max="16" width="8.7109375" style="21"/>
  </cols>
  <sheetData>
    <row r="1" spans="1:3" x14ac:dyDescent="0.25">
      <c r="A1" s="35" t="s">
        <v>37</v>
      </c>
      <c r="B1" s="21" t="s">
        <v>38</v>
      </c>
      <c r="C1" s="22" t="s">
        <v>0</v>
      </c>
    </row>
    <row r="2" spans="1:3" x14ac:dyDescent="0.25">
      <c r="A2" s="1">
        <v>38930</v>
      </c>
      <c r="B2">
        <f>51476.25/14</f>
        <v>3676.875</v>
      </c>
      <c r="C2" s="22" t="str">
        <f t="shared" ref="C2:C33" si="0">IF(A2="","",IF(AND(MONTH(A2)&lt;=4,(DAY(A2)&lt;6)),TEXT(DATE(YEAR(A2)-1,MONTH(A2),DAY(A2)),"YYYY-")&amp;TEXT(DATE(YEAR(A2),MONTH(A2),DAY(A2)),"YYYY"),TEXT(DATE(YEAR(A2),MONTH(A2),DAY(A2)),"YYYY-")&amp;TEXT(DATE(YEAR(A2)+1,MONTH(A2),DAY(A2)),"YYYY")))</f>
        <v>2006-2007</v>
      </c>
    </row>
    <row r="3" spans="1:3" x14ac:dyDescent="0.25">
      <c r="A3" s="1">
        <v>39022</v>
      </c>
      <c r="B3">
        <f t="shared" ref="B3:B15" si="1">51476.25/14</f>
        <v>3676.875</v>
      </c>
      <c r="C3" s="22" t="str">
        <f t="shared" si="0"/>
        <v>2006-2007</v>
      </c>
    </row>
    <row r="4" spans="1:3" x14ac:dyDescent="0.25">
      <c r="A4" s="1">
        <v>39114</v>
      </c>
      <c r="B4">
        <f t="shared" si="1"/>
        <v>3676.875</v>
      </c>
      <c r="C4" s="22" t="str">
        <f t="shared" si="0"/>
        <v>2006-2007</v>
      </c>
    </row>
    <row r="5" spans="1:3" x14ac:dyDescent="0.25">
      <c r="A5" s="1">
        <v>39203</v>
      </c>
      <c r="B5">
        <f t="shared" si="1"/>
        <v>3676.875</v>
      </c>
      <c r="C5" s="22" t="str">
        <f t="shared" si="0"/>
        <v>2007-2008</v>
      </c>
    </row>
    <row r="6" spans="1:3" x14ac:dyDescent="0.25">
      <c r="A6" s="1">
        <v>39295</v>
      </c>
      <c r="B6">
        <f t="shared" si="1"/>
        <v>3676.875</v>
      </c>
      <c r="C6" s="22" t="str">
        <f t="shared" si="0"/>
        <v>2007-2008</v>
      </c>
    </row>
    <row r="7" spans="1:3" x14ac:dyDescent="0.25">
      <c r="A7" s="1">
        <v>39387</v>
      </c>
      <c r="B7">
        <f t="shared" si="1"/>
        <v>3676.875</v>
      </c>
      <c r="C7" s="22" t="str">
        <f t="shared" si="0"/>
        <v>2007-2008</v>
      </c>
    </row>
    <row r="8" spans="1:3" x14ac:dyDescent="0.25">
      <c r="A8" s="1">
        <v>39479</v>
      </c>
      <c r="B8">
        <f t="shared" si="1"/>
        <v>3676.875</v>
      </c>
      <c r="C8" s="22" t="str">
        <f t="shared" si="0"/>
        <v>2007-2008</v>
      </c>
    </row>
    <row r="9" spans="1:3" x14ac:dyDescent="0.25">
      <c r="A9" s="1">
        <v>39569</v>
      </c>
      <c r="B9">
        <f t="shared" si="1"/>
        <v>3676.875</v>
      </c>
      <c r="C9" s="22" t="str">
        <f t="shared" si="0"/>
        <v>2008-2009</v>
      </c>
    </row>
    <row r="10" spans="1:3" x14ac:dyDescent="0.25">
      <c r="A10" s="1">
        <v>39661</v>
      </c>
      <c r="B10">
        <f t="shared" si="1"/>
        <v>3676.875</v>
      </c>
      <c r="C10" s="22" t="str">
        <f t="shared" si="0"/>
        <v>2008-2009</v>
      </c>
    </row>
    <row r="11" spans="1:3" x14ac:dyDescent="0.25">
      <c r="A11" s="1">
        <v>39753</v>
      </c>
      <c r="B11">
        <f t="shared" si="1"/>
        <v>3676.875</v>
      </c>
      <c r="C11" s="22" t="str">
        <f t="shared" si="0"/>
        <v>2008-2009</v>
      </c>
    </row>
    <row r="12" spans="1:3" x14ac:dyDescent="0.25">
      <c r="A12" s="1">
        <v>39845</v>
      </c>
      <c r="B12">
        <f t="shared" si="1"/>
        <v>3676.875</v>
      </c>
      <c r="C12" s="22" t="str">
        <f t="shared" si="0"/>
        <v>2008-2009</v>
      </c>
    </row>
    <row r="13" spans="1:3" x14ac:dyDescent="0.25">
      <c r="A13" s="1">
        <v>39934</v>
      </c>
      <c r="B13">
        <f t="shared" si="1"/>
        <v>3676.875</v>
      </c>
      <c r="C13" s="22" t="str">
        <f t="shared" si="0"/>
        <v>2009-2010</v>
      </c>
    </row>
    <row r="14" spans="1:3" x14ac:dyDescent="0.25">
      <c r="A14" s="1">
        <v>40026</v>
      </c>
      <c r="B14">
        <f t="shared" si="1"/>
        <v>3676.875</v>
      </c>
      <c r="C14" s="22" t="str">
        <f t="shared" si="0"/>
        <v>2009-2010</v>
      </c>
    </row>
    <row r="15" spans="1:3" x14ac:dyDescent="0.25">
      <c r="A15" s="1">
        <v>40118</v>
      </c>
      <c r="B15">
        <f t="shared" si="1"/>
        <v>3676.875</v>
      </c>
      <c r="C15" s="22" t="str">
        <f t="shared" si="0"/>
        <v>2009-2010</v>
      </c>
    </row>
    <row r="16" spans="1:3" x14ac:dyDescent="0.25">
      <c r="A16" s="1">
        <v>39203</v>
      </c>
      <c r="B16">
        <f>2155.04/8</f>
        <v>269.38</v>
      </c>
      <c r="C16" s="22" t="str">
        <f t="shared" si="0"/>
        <v>2007-2008</v>
      </c>
    </row>
    <row r="17" spans="1:3" x14ac:dyDescent="0.25">
      <c r="A17" s="1">
        <v>39234</v>
      </c>
      <c r="B17">
        <f t="shared" ref="B17:B23" si="2">2155.04/8</f>
        <v>269.38</v>
      </c>
      <c r="C17" s="22" t="str">
        <f t="shared" si="0"/>
        <v>2007-2008</v>
      </c>
    </row>
    <row r="18" spans="1:3" x14ac:dyDescent="0.25">
      <c r="A18" s="1">
        <v>39264</v>
      </c>
      <c r="B18">
        <f t="shared" si="2"/>
        <v>269.38</v>
      </c>
      <c r="C18" s="22" t="str">
        <f t="shared" si="0"/>
        <v>2007-2008</v>
      </c>
    </row>
    <row r="19" spans="1:3" x14ac:dyDescent="0.25">
      <c r="A19" s="1">
        <v>39295</v>
      </c>
      <c r="B19">
        <f t="shared" si="2"/>
        <v>269.38</v>
      </c>
      <c r="C19" s="22" t="str">
        <f t="shared" si="0"/>
        <v>2007-2008</v>
      </c>
    </row>
    <row r="20" spans="1:3" x14ac:dyDescent="0.25">
      <c r="A20" s="1">
        <v>39326</v>
      </c>
      <c r="B20">
        <f t="shared" si="2"/>
        <v>269.38</v>
      </c>
      <c r="C20" s="22" t="str">
        <f t="shared" si="0"/>
        <v>2007-2008</v>
      </c>
    </row>
    <row r="21" spans="1:3" x14ac:dyDescent="0.25">
      <c r="A21" s="1">
        <v>39356</v>
      </c>
      <c r="B21">
        <f t="shared" si="2"/>
        <v>269.38</v>
      </c>
      <c r="C21" s="22" t="str">
        <f t="shared" si="0"/>
        <v>2007-2008</v>
      </c>
    </row>
    <row r="22" spans="1:3" x14ac:dyDescent="0.25">
      <c r="A22" s="1">
        <v>39387</v>
      </c>
      <c r="B22">
        <f t="shared" si="2"/>
        <v>269.38</v>
      </c>
      <c r="C22" s="22" t="str">
        <f t="shared" si="0"/>
        <v>2007-2008</v>
      </c>
    </row>
    <row r="23" spans="1:3" x14ac:dyDescent="0.25">
      <c r="A23" s="1">
        <v>39417</v>
      </c>
      <c r="B23">
        <f t="shared" si="2"/>
        <v>269.38</v>
      </c>
      <c r="C23" s="22" t="str">
        <f t="shared" si="0"/>
        <v>2007-2008</v>
      </c>
    </row>
    <row r="24" spans="1:3" x14ac:dyDescent="0.25">
      <c r="A24" s="1">
        <v>39448</v>
      </c>
      <c r="B24">
        <f>1346.86/5</f>
        <v>269.37199999999996</v>
      </c>
      <c r="C24" s="22" t="str">
        <f t="shared" si="0"/>
        <v>2007-2008</v>
      </c>
    </row>
    <row r="25" spans="1:3" x14ac:dyDescent="0.25">
      <c r="A25" s="1">
        <v>39479</v>
      </c>
      <c r="B25">
        <f t="shared" ref="B25:B28" si="3">1346.86/5</f>
        <v>269.37199999999996</v>
      </c>
      <c r="C25" s="22" t="str">
        <f t="shared" si="0"/>
        <v>2007-2008</v>
      </c>
    </row>
    <row r="26" spans="1:3" x14ac:dyDescent="0.25">
      <c r="A26" s="1">
        <v>39508</v>
      </c>
      <c r="B26">
        <f t="shared" si="3"/>
        <v>269.37199999999996</v>
      </c>
      <c r="C26" s="22" t="str">
        <f t="shared" si="0"/>
        <v>2007-2008</v>
      </c>
    </row>
    <row r="27" spans="1:3" x14ac:dyDescent="0.25">
      <c r="A27" s="1">
        <v>39539</v>
      </c>
      <c r="B27">
        <f t="shared" si="3"/>
        <v>269.37199999999996</v>
      </c>
      <c r="C27" s="22" t="str">
        <f t="shared" si="0"/>
        <v>2007-2008</v>
      </c>
    </row>
    <row r="28" spans="1:3" x14ac:dyDescent="0.25">
      <c r="A28" s="1">
        <v>39569</v>
      </c>
      <c r="B28">
        <f t="shared" si="3"/>
        <v>269.37199999999996</v>
      </c>
      <c r="C28" s="22" t="str">
        <f t="shared" si="0"/>
        <v>2008-2009</v>
      </c>
    </row>
    <row r="29" spans="1:3" x14ac:dyDescent="0.25">
      <c r="A29" s="1">
        <v>39604</v>
      </c>
      <c r="B29">
        <v>3808.01</v>
      </c>
      <c r="C29" s="22" t="str">
        <f t="shared" si="0"/>
        <v>2008-2009</v>
      </c>
    </row>
    <row r="30" spans="1:3" x14ac:dyDescent="0.25">
      <c r="A30" s="1">
        <v>39969</v>
      </c>
      <c r="B30">
        <v>4347.05</v>
      </c>
      <c r="C30" s="22" t="str">
        <f t="shared" si="0"/>
        <v>2009-2010</v>
      </c>
    </row>
    <row r="31" spans="1:3" x14ac:dyDescent="0.25">
      <c r="A31" s="1">
        <v>40030</v>
      </c>
      <c r="B31">
        <v>488.43</v>
      </c>
      <c r="C31" s="22" t="str">
        <f t="shared" si="0"/>
        <v>2009-2010</v>
      </c>
    </row>
    <row r="32" spans="1:3" x14ac:dyDescent="0.25">
      <c r="A32" s="1">
        <v>40237</v>
      </c>
      <c r="B32">
        <v>3431.75</v>
      </c>
      <c r="C32" s="22" t="str">
        <f t="shared" si="0"/>
        <v>2010-2011</v>
      </c>
    </row>
    <row r="33" spans="1:9" x14ac:dyDescent="0.25">
      <c r="A33" s="1">
        <v>40329</v>
      </c>
      <c r="B33">
        <v>3431.75</v>
      </c>
      <c r="C33" s="22" t="str">
        <f t="shared" si="0"/>
        <v>2010-2011</v>
      </c>
    </row>
    <row r="34" spans="1:9" x14ac:dyDescent="0.25">
      <c r="A34" s="1">
        <v>40347</v>
      </c>
      <c r="B34">
        <v>4835.47</v>
      </c>
      <c r="C34" s="22" t="str">
        <f t="shared" ref="C34:C65" si="4">IF(A34="","",IF(AND(MONTH(A34)&lt;=4,(DAY(A34)&lt;6)),TEXT(DATE(YEAR(A34)-1,MONTH(A34),DAY(A34)),"YYYY-")&amp;TEXT(DATE(YEAR(A34),MONTH(A34),DAY(A34)),"YYYY"),TEXT(DATE(YEAR(A34),MONTH(A34),DAY(A34)),"YYYY-")&amp;TEXT(DATE(YEAR(A34)+1,MONTH(A34),DAY(A34)),"YYYY")))</f>
        <v>2010-2011</v>
      </c>
    </row>
    <row r="35" spans="1:9" x14ac:dyDescent="0.25">
      <c r="A35" s="1">
        <v>40364</v>
      </c>
      <c r="B35">
        <v>9713.2199999999993</v>
      </c>
      <c r="C35" s="22" t="str">
        <f t="shared" si="4"/>
        <v>2010-2011</v>
      </c>
    </row>
    <row r="36" spans="1:9" x14ac:dyDescent="0.25">
      <c r="A36" s="1">
        <v>40668</v>
      </c>
      <c r="B36">
        <v>8095.6</v>
      </c>
      <c r="C36" s="22" t="str">
        <f t="shared" si="4"/>
        <v>2011-2012</v>
      </c>
    </row>
    <row r="37" spans="1:9" x14ac:dyDescent="0.25">
      <c r="A37" s="1">
        <v>40786</v>
      </c>
      <c r="B37">
        <v>3431.75</v>
      </c>
      <c r="C37" s="22" t="str">
        <f t="shared" si="4"/>
        <v>2011-2012</v>
      </c>
      <c r="I37" s="21"/>
    </row>
    <row r="38" spans="1:9" x14ac:dyDescent="0.25">
      <c r="A38" s="1">
        <v>40877</v>
      </c>
      <c r="B38">
        <v>3431.75</v>
      </c>
      <c r="C38" s="22" t="str">
        <f t="shared" si="4"/>
        <v>2011-2012</v>
      </c>
      <c r="I38" s="21"/>
    </row>
    <row r="39" spans="1:9" x14ac:dyDescent="0.25">
      <c r="A39" s="1">
        <v>40967</v>
      </c>
      <c r="B39">
        <v>3431.75</v>
      </c>
      <c r="C39" s="22" t="str">
        <f t="shared" si="4"/>
        <v>2012-2013</v>
      </c>
      <c r="I39" s="21"/>
    </row>
    <row r="40" spans="1:9" x14ac:dyDescent="0.25">
      <c r="A40" s="1">
        <v>41068</v>
      </c>
      <c r="B40">
        <v>5231.45</v>
      </c>
      <c r="C40" s="22" t="str">
        <f t="shared" si="4"/>
        <v>2012-2013</v>
      </c>
      <c r="I40" s="21"/>
    </row>
    <row r="41" spans="1:9" x14ac:dyDescent="0.25">
      <c r="A41" s="1">
        <v>41152</v>
      </c>
      <c r="B41">
        <v>3431.75</v>
      </c>
      <c r="C41" s="22" t="str">
        <f t="shared" si="4"/>
        <v>2012-2013</v>
      </c>
      <c r="I41" s="21"/>
    </row>
    <row r="42" spans="1:9" x14ac:dyDescent="0.25">
      <c r="A42" s="1">
        <v>41243</v>
      </c>
      <c r="B42">
        <v>3431.75</v>
      </c>
      <c r="C42" s="22" t="str">
        <f t="shared" si="4"/>
        <v>2012-2013</v>
      </c>
      <c r="I42" s="21"/>
    </row>
    <row r="43" spans="1:9" x14ac:dyDescent="0.25">
      <c r="A43" s="1">
        <v>41333</v>
      </c>
      <c r="B43">
        <v>3431.75</v>
      </c>
      <c r="C43" s="22" t="str">
        <f t="shared" si="4"/>
        <v>2013-2014</v>
      </c>
      <c r="I43" s="21"/>
    </row>
    <row r="44" spans="1:9" x14ac:dyDescent="0.25">
      <c r="A44" s="1">
        <v>41425</v>
      </c>
      <c r="B44">
        <v>3431.75</v>
      </c>
      <c r="C44" s="22" t="str">
        <f t="shared" si="4"/>
        <v>2013-2014</v>
      </c>
    </row>
    <row r="45" spans="1:9" x14ac:dyDescent="0.25">
      <c r="A45" s="1">
        <v>41450</v>
      </c>
      <c r="B45">
        <v>5231.45</v>
      </c>
      <c r="C45" s="22" t="str">
        <f t="shared" si="4"/>
        <v>2013-2014</v>
      </c>
    </row>
    <row r="46" spans="1:9" x14ac:dyDescent="0.25">
      <c r="A46" s="1"/>
      <c r="C46" s="22" t="str">
        <f t="shared" si="4"/>
        <v/>
      </c>
    </row>
    <row r="47" spans="1:9" x14ac:dyDescent="0.25">
      <c r="A47" s="1"/>
      <c r="C47" s="22" t="str">
        <f t="shared" si="4"/>
        <v/>
      </c>
    </row>
    <row r="48" spans="1:9" x14ac:dyDescent="0.25">
      <c r="A48" s="1"/>
      <c r="C48" s="22" t="str">
        <f t="shared" si="4"/>
        <v/>
      </c>
    </row>
    <row r="49" spans="1:3" x14ac:dyDescent="0.25">
      <c r="A49" s="1"/>
      <c r="C49" s="22" t="str">
        <f t="shared" si="4"/>
        <v/>
      </c>
    </row>
    <row r="50" spans="1:3" x14ac:dyDescent="0.25">
      <c r="A50" s="1"/>
      <c r="C50" s="22" t="str">
        <f t="shared" si="4"/>
        <v/>
      </c>
    </row>
    <row r="51" spans="1:3" x14ac:dyDescent="0.25">
      <c r="A51" s="1"/>
      <c r="C51" s="22" t="str">
        <f t="shared" si="4"/>
        <v/>
      </c>
    </row>
    <row r="52" spans="1:3" x14ac:dyDescent="0.25">
      <c r="A52" s="1"/>
      <c r="C52" s="22" t="str">
        <f t="shared" si="4"/>
        <v/>
      </c>
    </row>
    <row r="53" spans="1:3" x14ac:dyDescent="0.25">
      <c r="A53" s="1"/>
      <c r="C53" s="22" t="str">
        <f t="shared" si="4"/>
        <v/>
      </c>
    </row>
    <row r="54" spans="1:3" x14ac:dyDescent="0.25">
      <c r="A54" s="1"/>
      <c r="C54" s="22" t="str">
        <f t="shared" si="4"/>
        <v/>
      </c>
    </row>
    <row r="55" spans="1:3" x14ac:dyDescent="0.25">
      <c r="A55" s="1"/>
      <c r="C55" s="22" t="str">
        <f t="shared" si="4"/>
        <v/>
      </c>
    </row>
    <row r="56" spans="1:3" x14ac:dyDescent="0.25">
      <c r="A56" s="1"/>
      <c r="C56" s="22" t="str">
        <f t="shared" si="4"/>
        <v/>
      </c>
    </row>
    <row r="57" spans="1:3" x14ac:dyDescent="0.25">
      <c r="A57" s="1"/>
      <c r="C57" s="22" t="str">
        <f t="shared" si="4"/>
        <v/>
      </c>
    </row>
    <row r="58" spans="1:3" x14ac:dyDescent="0.25">
      <c r="A58" s="1"/>
      <c r="C58" s="22" t="str">
        <f t="shared" si="4"/>
        <v/>
      </c>
    </row>
    <row r="59" spans="1:3" x14ac:dyDescent="0.25">
      <c r="A59" s="1"/>
      <c r="C59" s="22" t="str">
        <f t="shared" si="4"/>
        <v/>
      </c>
    </row>
    <row r="60" spans="1:3" x14ac:dyDescent="0.25">
      <c r="A60" s="1"/>
      <c r="C60" s="22" t="str">
        <f t="shared" si="4"/>
        <v/>
      </c>
    </row>
    <row r="61" spans="1:3" x14ac:dyDescent="0.25">
      <c r="A61" s="1"/>
      <c r="C61" s="22" t="str">
        <f t="shared" si="4"/>
        <v/>
      </c>
    </row>
    <row r="62" spans="1:3" x14ac:dyDescent="0.25">
      <c r="A62" s="1"/>
      <c r="C62" s="22" t="str">
        <f t="shared" si="4"/>
        <v/>
      </c>
    </row>
    <row r="63" spans="1:3" x14ac:dyDescent="0.25">
      <c r="A63" s="1"/>
      <c r="C63" s="22" t="str">
        <f t="shared" si="4"/>
        <v/>
      </c>
    </row>
    <row r="64" spans="1:3" x14ac:dyDescent="0.25">
      <c r="A64" s="1"/>
      <c r="C64" s="22" t="str">
        <f t="shared" si="4"/>
        <v/>
      </c>
    </row>
    <row r="65" spans="1:3" x14ac:dyDescent="0.25">
      <c r="A65" s="1"/>
      <c r="C65" s="22" t="str">
        <f t="shared" si="4"/>
        <v/>
      </c>
    </row>
    <row r="66" spans="1:3" x14ac:dyDescent="0.25">
      <c r="A66" s="1"/>
      <c r="C66" s="22" t="str">
        <f t="shared" ref="C66:C73" si="5">IF(A66="","",IF(AND(MONTH(A66)&lt;=4,(DAY(A66)&lt;6)),TEXT(DATE(YEAR(A66)-1,MONTH(A66),DAY(A66)),"YYYY-")&amp;TEXT(DATE(YEAR(A66),MONTH(A66),DAY(A66)),"YYYY"),TEXT(DATE(YEAR(A66),MONTH(A66),DAY(A66)),"YYYY-")&amp;TEXT(DATE(YEAR(A66)+1,MONTH(A66),DAY(A66)),"YYYY")))</f>
        <v/>
      </c>
    </row>
    <row r="67" spans="1:3" x14ac:dyDescent="0.25">
      <c r="A67" s="1"/>
      <c r="C67" s="22" t="str">
        <f t="shared" si="5"/>
        <v/>
      </c>
    </row>
    <row r="68" spans="1:3" x14ac:dyDescent="0.25">
      <c r="A68" s="1"/>
      <c r="C68" s="22" t="str">
        <f t="shared" si="5"/>
        <v/>
      </c>
    </row>
    <row r="69" spans="1:3" x14ac:dyDescent="0.25">
      <c r="A69" s="1"/>
      <c r="C69" s="22" t="str">
        <f t="shared" si="5"/>
        <v/>
      </c>
    </row>
    <row r="70" spans="1:3" x14ac:dyDescent="0.25">
      <c r="A70" s="1"/>
      <c r="C70" s="22" t="str">
        <f t="shared" si="5"/>
        <v/>
      </c>
    </row>
    <row r="71" spans="1:3" x14ac:dyDescent="0.25">
      <c r="A71" s="1"/>
      <c r="C71" s="22" t="str">
        <f t="shared" si="5"/>
        <v/>
      </c>
    </row>
    <row r="72" spans="1:3" x14ac:dyDescent="0.25">
      <c r="A72" s="1"/>
      <c r="C72" s="22" t="str">
        <f t="shared" si="5"/>
        <v/>
      </c>
    </row>
    <row r="73" spans="1:3" x14ac:dyDescent="0.25">
      <c r="A73" s="1"/>
      <c r="C73" s="22" t="str">
        <f t="shared" si="5"/>
        <v/>
      </c>
    </row>
    <row r="74" spans="1:3" x14ac:dyDescent="0.25">
      <c r="A74" s="1"/>
      <c r="C74" s="22" t="s">
        <v>25</v>
      </c>
    </row>
    <row r="75" spans="1:3" x14ac:dyDescent="0.25">
      <c r="A75" s="1"/>
      <c r="C75" s="22" t="s">
        <v>25</v>
      </c>
    </row>
    <row r="76" spans="1:3" x14ac:dyDescent="0.25">
      <c r="A76" s="1"/>
      <c r="C76" s="22" t="s">
        <v>25</v>
      </c>
    </row>
    <row r="77" spans="1:3" x14ac:dyDescent="0.25">
      <c r="A77" s="1"/>
      <c r="C77" s="22" t="str">
        <f t="shared" ref="C77:C140" si="6">IF(A77="","",IF(AND(MONTH(A77)&lt;=4,(DAY(A77)&lt;6)),TEXT(DATE(YEAR(A77)-1,MONTH(A77),DAY(A77)),"YYYY-")&amp;TEXT(DATE(YEAR(A77),MONTH(A77),DAY(A77)),"YYYY"),TEXT(DATE(YEAR(A77),MONTH(A77),DAY(A77)),"YYYY-")&amp;TEXT(DATE(YEAR(A77)+1,MONTH(A77),DAY(A77)),"YYYY")))</f>
        <v/>
      </c>
    </row>
    <row r="78" spans="1:3" x14ac:dyDescent="0.25">
      <c r="A78" s="1"/>
      <c r="C78" s="22" t="str">
        <f t="shared" si="6"/>
        <v/>
      </c>
    </row>
    <row r="79" spans="1:3" x14ac:dyDescent="0.25">
      <c r="A79" s="1"/>
      <c r="C79" s="22" t="str">
        <f t="shared" si="6"/>
        <v/>
      </c>
    </row>
    <row r="80" spans="1:3" x14ac:dyDescent="0.25">
      <c r="A80" s="1"/>
      <c r="C80" s="22" t="str">
        <f t="shared" si="6"/>
        <v/>
      </c>
    </row>
    <row r="81" spans="1:3" x14ac:dyDescent="0.25">
      <c r="A81" s="1"/>
      <c r="C81" s="22" t="str">
        <f t="shared" si="6"/>
        <v/>
      </c>
    </row>
    <row r="82" spans="1:3" x14ac:dyDescent="0.25">
      <c r="A82" s="1"/>
      <c r="C82" s="22" t="str">
        <f t="shared" si="6"/>
        <v/>
      </c>
    </row>
    <row r="83" spans="1:3" x14ac:dyDescent="0.25">
      <c r="A83" s="1"/>
      <c r="C83" s="22" t="str">
        <f t="shared" si="6"/>
        <v/>
      </c>
    </row>
    <row r="84" spans="1:3" x14ac:dyDescent="0.25">
      <c r="A84" s="1"/>
      <c r="C84" s="22" t="str">
        <f t="shared" si="6"/>
        <v/>
      </c>
    </row>
    <row r="85" spans="1:3" x14ac:dyDescent="0.25">
      <c r="A85" s="1"/>
      <c r="C85" s="22" t="str">
        <f t="shared" si="6"/>
        <v/>
      </c>
    </row>
    <row r="86" spans="1:3" x14ac:dyDescent="0.25">
      <c r="A86" s="1"/>
      <c r="C86" s="22" t="str">
        <f t="shared" si="6"/>
        <v/>
      </c>
    </row>
    <row r="87" spans="1:3" x14ac:dyDescent="0.25">
      <c r="A87" s="1"/>
      <c r="C87" s="22" t="str">
        <f t="shared" si="6"/>
        <v/>
      </c>
    </row>
    <row r="88" spans="1:3" x14ac:dyDescent="0.25">
      <c r="A88" s="1"/>
      <c r="C88" s="22" t="str">
        <f t="shared" si="6"/>
        <v/>
      </c>
    </row>
    <row r="89" spans="1:3" x14ac:dyDescent="0.25">
      <c r="A89" s="1"/>
      <c r="C89" s="22" t="str">
        <f t="shared" si="6"/>
        <v/>
      </c>
    </row>
    <row r="90" spans="1:3" x14ac:dyDescent="0.25">
      <c r="A90" s="1"/>
      <c r="C90" s="22" t="str">
        <f t="shared" si="6"/>
        <v/>
      </c>
    </row>
    <row r="91" spans="1:3" x14ac:dyDescent="0.25">
      <c r="A91" s="1"/>
      <c r="C91" s="22" t="str">
        <f t="shared" si="6"/>
        <v/>
      </c>
    </row>
    <row r="92" spans="1:3" x14ac:dyDescent="0.25">
      <c r="A92" s="1"/>
      <c r="C92" s="22" t="str">
        <f t="shared" si="6"/>
        <v/>
      </c>
    </row>
    <row r="93" spans="1:3" x14ac:dyDescent="0.25">
      <c r="A93" s="1"/>
      <c r="C93" s="22" t="str">
        <f t="shared" si="6"/>
        <v/>
      </c>
    </row>
    <row r="94" spans="1:3" x14ac:dyDescent="0.25">
      <c r="A94" s="1"/>
      <c r="C94" s="22" t="str">
        <f t="shared" si="6"/>
        <v/>
      </c>
    </row>
    <row r="95" spans="1:3" x14ac:dyDescent="0.25">
      <c r="A95" s="1"/>
      <c r="C95" s="22" t="str">
        <f t="shared" si="6"/>
        <v/>
      </c>
    </row>
    <row r="96" spans="1:3" x14ac:dyDescent="0.25">
      <c r="A96" s="1"/>
      <c r="C96" s="22" t="str">
        <f t="shared" si="6"/>
        <v/>
      </c>
    </row>
    <row r="97" spans="1:3" x14ac:dyDescent="0.25">
      <c r="A97" s="1"/>
      <c r="C97" s="22" t="str">
        <f t="shared" si="6"/>
        <v/>
      </c>
    </row>
    <row r="98" spans="1:3" x14ac:dyDescent="0.25">
      <c r="A98" s="1"/>
      <c r="C98" s="22" t="str">
        <f t="shared" si="6"/>
        <v/>
      </c>
    </row>
    <row r="99" spans="1:3" x14ac:dyDescent="0.25">
      <c r="A99" s="1"/>
      <c r="C99" s="22" t="str">
        <f t="shared" si="6"/>
        <v/>
      </c>
    </row>
    <row r="100" spans="1:3" x14ac:dyDescent="0.25">
      <c r="A100" s="1"/>
      <c r="C100" s="22" t="str">
        <f t="shared" si="6"/>
        <v/>
      </c>
    </row>
    <row r="101" spans="1:3" x14ac:dyDescent="0.25">
      <c r="A101" s="1"/>
      <c r="C101" s="22" t="str">
        <f t="shared" si="6"/>
        <v/>
      </c>
    </row>
    <row r="102" spans="1:3" x14ac:dyDescent="0.25">
      <c r="A102" s="1"/>
      <c r="C102" s="22" t="str">
        <f t="shared" si="6"/>
        <v/>
      </c>
    </row>
    <row r="103" spans="1:3" x14ac:dyDescent="0.25">
      <c r="A103" s="1"/>
      <c r="C103" s="22" t="str">
        <f t="shared" si="6"/>
        <v/>
      </c>
    </row>
    <row r="104" spans="1:3" x14ac:dyDescent="0.25">
      <c r="A104" s="1"/>
      <c r="C104" s="22" t="str">
        <f t="shared" si="6"/>
        <v/>
      </c>
    </row>
    <row r="105" spans="1:3" x14ac:dyDescent="0.25">
      <c r="A105" s="1"/>
      <c r="C105" s="22" t="str">
        <f t="shared" si="6"/>
        <v/>
      </c>
    </row>
    <row r="106" spans="1:3" x14ac:dyDescent="0.25">
      <c r="A106" s="1"/>
      <c r="C106" s="22" t="str">
        <f t="shared" si="6"/>
        <v/>
      </c>
    </row>
    <row r="107" spans="1:3" x14ac:dyDescent="0.25">
      <c r="A107" s="1"/>
      <c r="C107" s="22" t="str">
        <f t="shared" si="6"/>
        <v/>
      </c>
    </row>
    <row r="108" spans="1:3" x14ac:dyDescent="0.25">
      <c r="A108" s="1"/>
      <c r="C108" s="22" t="str">
        <f t="shared" si="6"/>
        <v/>
      </c>
    </row>
    <row r="109" spans="1:3" x14ac:dyDescent="0.25">
      <c r="A109" s="1"/>
      <c r="C109" s="22" t="str">
        <f t="shared" si="6"/>
        <v/>
      </c>
    </row>
    <row r="110" spans="1:3" x14ac:dyDescent="0.25">
      <c r="A110" s="1"/>
      <c r="C110" s="22" t="str">
        <f t="shared" si="6"/>
        <v/>
      </c>
    </row>
    <row r="111" spans="1:3" x14ac:dyDescent="0.25">
      <c r="A111" s="1"/>
      <c r="C111" s="22" t="str">
        <f t="shared" si="6"/>
        <v/>
      </c>
    </row>
    <row r="112" spans="1:3" x14ac:dyDescent="0.25">
      <c r="A112" s="1"/>
      <c r="C112" s="22" t="str">
        <f t="shared" si="6"/>
        <v/>
      </c>
    </row>
    <row r="113" spans="1:3" x14ac:dyDescent="0.25">
      <c r="A113" s="1"/>
      <c r="C113" s="22" t="str">
        <f t="shared" si="6"/>
        <v/>
      </c>
    </row>
    <row r="114" spans="1:3" x14ac:dyDescent="0.25">
      <c r="A114" s="1"/>
      <c r="C114" s="22" t="str">
        <f t="shared" si="6"/>
        <v/>
      </c>
    </row>
    <row r="115" spans="1:3" x14ac:dyDescent="0.25">
      <c r="A115" s="1"/>
      <c r="C115" s="22" t="str">
        <f t="shared" si="6"/>
        <v/>
      </c>
    </row>
    <row r="116" spans="1:3" x14ac:dyDescent="0.25">
      <c r="A116" s="1"/>
      <c r="C116" s="22" t="str">
        <f t="shared" si="6"/>
        <v/>
      </c>
    </row>
    <row r="117" spans="1:3" x14ac:dyDescent="0.25">
      <c r="A117" s="1"/>
      <c r="C117" s="22" t="str">
        <f t="shared" si="6"/>
        <v/>
      </c>
    </row>
    <row r="118" spans="1:3" x14ac:dyDescent="0.25">
      <c r="A118" s="1"/>
      <c r="C118" s="22" t="str">
        <f t="shared" si="6"/>
        <v/>
      </c>
    </row>
    <row r="119" spans="1:3" x14ac:dyDescent="0.25">
      <c r="A119" s="1"/>
      <c r="C119" s="22" t="str">
        <f t="shared" si="6"/>
        <v/>
      </c>
    </row>
    <row r="120" spans="1:3" x14ac:dyDescent="0.25">
      <c r="A120" s="1"/>
      <c r="C120" s="22" t="str">
        <f t="shared" si="6"/>
        <v/>
      </c>
    </row>
    <row r="121" spans="1:3" x14ac:dyDescent="0.25">
      <c r="A121" s="1"/>
      <c r="C121" s="22" t="str">
        <f t="shared" si="6"/>
        <v/>
      </c>
    </row>
    <row r="122" spans="1:3" x14ac:dyDescent="0.25">
      <c r="A122" s="1"/>
      <c r="C122" s="22" t="str">
        <f t="shared" si="6"/>
        <v/>
      </c>
    </row>
    <row r="123" spans="1:3" x14ac:dyDescent="0.25">
      <c r="A123" s="1"/>
      <c r="C123" s="22" t="str">
        <f t="shared" si="6"/>
        <v/>
      </c>
    </row>
    <row r="124" spans="1:3" x14ac:dyDescent="0.25">
      <c r="A124" s="1"/>
      <c r="C124" s="22" t="str">
        <f t="shared" si="6"/>
        <v/>
      </c>
    </row>
    <row r="125" spans="1:3" x14ac:dyDescent="0.25">
      <c r="A125" s="1"/>
      <c r="C125" s="22" t="str">
        <f t="shared" si="6"/>
        <v/>
      </c>
    </row>
    <row r="126" spans="1:3" x14ac:dyDescent="0.25">
      <c r="A126" s="1"/>
      <c r="C126" s="22" t="str">
        <f t="shared" si="6"/>
        <v/>
      </c>
    </row>
    <row r="127" spans="1:3" x14ac:dyDescent="0.25">
      <c r="A127" s="1"/>
      <c r="C127" s="22" t="str">
        <f t="shared" si="6"/>
        <v/>
      </c>
    </row>
    <row r="128" spans="1:3" x14ac:dyDescent="0.25">
      <c r="A128" s="1"/>
      <c r="C128" s="22" t="str">
        <f t="shared" si="6"/>
        <v/>
      </c>
    </row>
    <row r="129" spans="1:3" x14ac:dyDescent="0.25">
      <c r="A129" s="1"/>
      <c r="C129" s="22" t="str">
        <f t="shared" si="6"/>
        <v/>
      </c>
    </row>
    <row r="130" spans="1:3" x14ac:dyDescent="0.25">
      <c r="A130" s="1"/>
      <c r="C130" s="22" t="str">
        <f t="shared" si="6"/>
        <v/>
      </c>
    </row>
    <row r="131" spans="1:3" x14ac:dyDescent="0.25">
      <c r="A131" s="1"/>
      <c r="C131" s="22" t="str">
        <f t="shared" si="6"/>
        <v/>
      </c>
    </row>
    <row r="132" spans="1:3" x14ac:dyDescent="0.25">
      <c r="A132" s="1"/>
      <c r="C132" s="22" t="str">
        <f t="shared" si="6"/>
        <v/>
      </c>
    </row>
    <row r="133" spans="1:3" x14ac:dyDescent="0.25">
      <c r="A133" s="1"/>
      <c r="C133" s="22" t="str">
        <f t="shared" si="6"/>
        <v/>
      </c>
    </row>
    <row r="134" spans="1:3" x14ac:dyDescent="0.25">
      <c r="A134" s="1"/>
      <c r="C134" s="22" t="str">
        <f t="shared" si="6"/>
        <v/>
      </c>
    </row>
    <row r="135" spans="1:3" x14ac:dyDescent="0.25">
      <c r="A135" s="1"/>
      <c r="C135" s="22" t="str">
        <f t="shared" si="6"/>
        <v/>
      </c>
    </row>
    <row r="136" spans="1:3" x14ac:dyDescent="0.25">
      <c r="A136" s="1"/>
      <c r="C136" s="22" t="str">
        <f t="shared" si="6"/>
        <v/>
      </c>
    </row>
    <row r="137" spans="1:3" x14ac:dyDescent="0.25">
      <c r="A137" s="1"/>
      <c r="C137" s="22" t="str">
        <f t="shared" si="6"/>
        <v/>
      </c>
    </row>
    <row r="138" spans="1:3" x14ac:dyDescent="0.25">
      <c r="A138" s="1"/>
      <c r="C138" s="22" t="str">
        <f t="shared" si="6"/>
        <v/>
      </c>
    </row>
    <row r="139" spans="1:3" x14ac:dyDescent="0.25">
      <c r="A139" s="1"/>
      <c r="C139" s="22" t="str">
        <f t="shared" si="6"/>
        <v/>
      </c>
    </row>
    <row r="140" spans="1:3" x14ac:dyDescent="0.25">
      <c r="A140" s="1"/>
      <c r="C140" s="22" t="str">
        <f t="shared" si="6"/>
        <v/>
      </c>
    </row>
    <row r="141" spans="1:3" x14ac:dyDescent="0.25">
      <c r="A141" s="1"/>
      <c r="C141" s="22" t="str">
        <f t="shared" ref="C141:C204" si="7">IF(A141="","",IF(AND(MONTH(A141)&lt;=4,(DAY(A141)&lt;6)),TEXT(DATE(YEAR(A141)-1,MONTH(A141),DAY(A141)),"YYYY-")&amp;TEXT(DATE(YEAR(A141),MONTH(A141),DAY(A141)),"YYYY"),TEXT(DATE(YEAR(A141),MONTH(A141),DAY(A141)),"YYYY-")&amp;TEXT(DATE(YEAR(A141)+1,MONTH(A141),DAY(A141)),"YYYY")))</f>
        <v/>
      </c>
    </row>
    <row r="142" spans="1:3" x14ac:dyDescent="0.25">
      <c r="A142" s="1"/>
      <c r="C142" s="22" t="str">
        <f t="shared" si="7"/>
        <v/>
      </c>
    </row>
    <row r="143" spans="1:3" x14ac:dyDescent="0.25">
      <c r="A143" s="1"/>
      <c r="C143" s="22" t="str">
        <f t="shared" si="7"/>
        <v/>
      </c>
    </row>
    <row r="144" spans="1:3" x14ac:dyDescent="0.25">
      <c r="A144" s="1"/>
      <c r="C144" s="22" t="str">
        <f t="shared" si="7"/>
        <v/>
      </c>
    </row>
    <row r="145" spans="1:3" x14ac:dyDescent="0.25">
      <c r="A145" s="1"/>
      <c r="C145" s="22" t="str">
        <f t="shared" si="7"/>
        <v/>
      </c>
    </row>
    <row r="146" spans="1:3" x14ac:dyDescent="0.25">
      <c r="A146" s="1"/>
      <c r="C146" s="22" t="str">
        <f t="shared" si="7"/>
        <v/>
      </c>
    </row>
    <row r="147" spans="1:3" x14ac:dyDescent="0.25">
      <c r="A147" s="1"/>
      <c r="C147" s="22" t="str">
        <f t="shared" si="7"/>
        <v/>
      </c>
    </row>
    <row r="148" spans="1:3" x14ac:dyDescent="0.25">
      <c r="A148" s="1"/>
      <c r="C148" s="22" t="str">
        <f t="shared" si="7"/>
        <v/>
      </c>
    </row>
    <row r="149" spans="1:3" x14ac:dyDescent="0.25">
      <c r="A149" s="1"/>
      <c r="C149" s="22" t="str">
        <f t="shared" si="7"/>
        <v/>
      </c>
    </row>
    <row r="150" spans="1:3" x14ac:dyDescent="0.25">
      <c r="A150" s="1"/>
      <c r="C150" s="22" t="str">
        <f t="shared" si="7"/>
        <v/>
      </c>
    </row>
    <row r="151" spans="1:3" x14ac:dyDescent="0.25">
      <c r="A151" s="1"/>
      <c r="C151" s="22" t="str">
        <f t="shared" si="7"/>
        <v/>
      </c>
    </row>
    <row r="152" spans="1:3" x14ac:dyDescent="0.25">
      <c r="A152" s="1"/>
      <c r="C152" s="22" t="str">
        <f t="shared" si="7"/>
        <v/>
      </c>
    </row>
    <row r="153" spans="1:3" x14ac:dyDescent="0.25">
      <c r="A153" s="1"/>
      <c r="C153" s="22" t="str">
        <f t="shared" si="7"/>
        <v/>
      </c>
    </row>
    <row r="154" spans="1:3" x14ac:dyDescent="0.25">
      <c r="A154" s="1"/>
      <c r="C154" s="22" t="str">
        <f t="shared" si="7"/>
        <v/>
      </c>
    </row>
    <row r="155" spans="1:3" x14ac:dyDescent="0.25">
      <c r="A155" s="1"/>
      <c r="C155" s="22" t="str">
        <f t="shared" si="7"/>
        <v/>
      </c>
    </row>
    <row r="156" spans="1:3" x14ac:dyDescent="0.25">
      <c r="A156" s="1"/>
      <c r="C156" s="22" t="str">
        <f t="shared" si="7"/>
        <v/>
      </c>
    </row>
    <row r="157" spans="1:3" x14ac:dyDescent="0.25">
      <c r="A157" s="1"/>
      <c r="C157" s="22" t="str">
        <f t="shared" si="7"/>
        <v/>
      </c>
    </row>
    <row r="158" spans="1:3" x14ac:dyDescent="0.25">
      <c r="A158" s="1"/>
      <c r="C158" s="22" t="str">
        <f t="shared" si="7"/>
        <v/>
      </c>
    </row>
    <row r="159" spans="1:3" x14ac:dyDescent="0.25">
      <c r="A159" s="1"/>
      <c r="C159" s="22" t="str">
        <f t="shared" si="7"/>
        <v/>
      </c>
    </row>
    <row r="160" spans="1:3" x14ac:dyDescent="0.25">
      <c r="A160" s="1"/>
      <c r="C160" s="22" t="str">
        <f t="shared" si="7"/>
        <v/>
      </c>
    </row>
    <row r="161" spans="1:6" x14ac:dyDescent="0.25">
      <c r="A161" s="1"/>
      <c r="C161" s="22" t="str">
        <f t="shared" si="7"/>
        <v/>
      </c>
    </row>
    <row r="162" spans="1:6" x14ac:dyDescent="0.25">
      <c r="A162" s="1"/>
      <c r="C162" s="22" t="str">
        <f t="shared" si="7"/>
        <v/>
      </c>
    </row>
    <row r="163" spans="1:6" x14ac:dyDescent="0.25">
      <c r="A163" s="1"/>
      <c r="C163" s="22" t="str">
        <f t="shared" si="7"/>
        <v/>
      </c>
    </row>
    <row r="164" spans="1:6" x14ac:dyDescent="0.25">
      <c r="A164" s="1"/>
      <c r="C164" s="22" t="str">
        <f t="shared" si="7"/>
        <v/>
      </c>
    </row>
    <row r="165" spans="1:6" x14ac:dyDescent="0.25">
      <c r="A165" s="1"/>
      <c r="C165" s="22" t="str">
        <f t="shared" si="7"/>
        <v/>
      </c>
    </row>
    <row r="166" spans="1:6" x14ac:dyDescent="0.25">
      <c r="A166" s="1"/>
      <c r="C166" s="22" t="str">
        <f t="shared" si="7"/>
        <v/>
      </c>
      <c r="F166" s="37"/>
    </row>
    <row r="167" spans="1:6" x14ac:dyDescent="0.25">
      <c r="A167" s="1"/>
      <c r="C167" s="22" t="str">
        <f t="shared" si="7"/>
        <v/>
      </c>
    </row>
    <row r="168" spans="1:6" x14ac:dyDescent="0.25">
      <c r="A168" s="1"/>
      <c r="C168" s="22" t="str">
        <f t="shared" si="7"/>
        <v/>
      </c>
    </row>
    <row r="169" spans="1:6" x14ac:dyDescent="0.25">
      <c r="A169" s="1"/>
      <c r="C169" s="22" t="str">
        <f t="shared" si="7"/>
        <v/>
      </c>
    </row>
    <row r="170" spans="1:6" x14ac:dyDescent="0.25">
      <c r="A170" s="1"/>
      <c r="C170" s="22" t="str">
        <f t="shared" si="7"/>
        <v/>
      </c>
    </row>
    <row r="171" spans="1:6" x14ac:dyDescent="0.25">
      <c r="A171" s="1"/>
      <c r="C171" s="22" t="str">
        <f t="shared" si="7"/>
        <v/>
      </c>
    </row>
    <row r="172" spans="1:6" x14ac:dyDescent="0.25">
      <c r="A172" s="1"/>
      <c r="C172" s="22" t="str">
        <f t="shared" si="7"/>
        <v/>
      </c>
    </row>
    <row r="173" spans="1:6" x14ac:dyDescent="0.25">
      <c r="A173" s="1"/>
      <c r="C173" s="22" t="str">
        <f t="shared" si="7"/>
        <v/>
      </c>
    </row>
    <row r="174" spans="1:6" x14ac:dyDescent="0.25">
      <c r="A174" s="1"/>
      <c r="C174" s="22" t="str">
        <f t="shared" si="7"/>
        <v/>
      </c>
    </row>
    <row r="175" spans="1:6" x14ac:dyDescent="0.25">
      <c r="A175" s="1"/>
      <c r="C175" s="22" t="str">
        <f t="shared" si="7"/>
        <v/>
      </c>
    </row>
    <row r="176" spans="1:6" x14ac:dyDescent="0.25">
      <c r="A176" s="1"/>
      <c r="C176" s="22" t="str">
        <f t="shared" si="7"/>
        <v/>
      </c>
    </row>
    <row r="177" spans="1:3" x14ac:dyDescent="0.25">
      <c r="A177" s="1"/>
      <c r="C177" s="22" t="str">
        <f t="shared" si="7"/>
        <v/>
      </c>
    </row>
    <row r="178" spans="1:3" x14ac:dyDescent="0.25">
      <c r="A178" s="1"/>
      <c r="C178" s="22" t="str">
        <f t="shared" si="7"/>
        <v/>
      </c>
    </row>
    <row r="179" spans="1:3" x14ac:dyDescent="0.25">
      <c r="A179" s="1"/>
      <c r="C179" s="22" t="str">
        <f t="shared" si="7"/>
        <v/>
      </c>
    </row>
    <row r="180" spans="1:3" x14ac:dyDescent="0.25">
      <c r="A180" s="1"/>
      <c r="C180" s="22" t="str">
        <f t="shared" si="7"/>
        <v/>
      </c>
    </row>
    <row r="181" spans="1:3" x14ac:dyDescent="0.25">
      <c r="A181" s="1"/>
      <c r="C181" s="22" t="str">
        <f t="shared" si="7"/>
        <v/>
      </c>
    </row>
    <row r="182" spans="1:3" x14ac:dyDescent="0.25">
      <c r="A182" s="1"/>
      <c r="C182" s="22" t="str">
        <f t="shared" si="7"/>
        <v/>
      </c>
    </row>
    <row r="183" spans="1:3" x14ac:dyDescent="0.25">
      <c r="A183" s="1"/>
      <c r="C183" s="22" t="str">
        <f t="shared" si="7"/>
        <v/>
      </c>
    </row>
    <row r="184" spans="1:3" x14ac:dyDescent="0.25">
      <c r="A184" s="1"/>
      <c r="C184" s="22" t="str">
        <f t="shared" si="7"/>
        <v/>
      </c>
    </row>
    <row r="185" spans="1:3" x14ac:dyDescent="0.25">
      <c r="A185" s="1"/>
      <c r="C185" s="22" t="str">
        <f t="shared" si="7"/>
        <v/>
      </c>
    </row>
    <row r="186" spans="1:3" x14ac:dyDescent="0.25">
      <c r="A186" s="1"/>
      <c r="C186" s="22" t="str">
        <f t="shared" si="7"/>
        <v/>
      </c>
    </row>
    <row r="187" spans="1:3" x14ac:dyDescent="0.25">
      <c r="A187" s="1"/>
      <c r="C187" s="22" t="str">
        <f t="shared" si="7"/>
        <v/>
      </c>
    </row>
    <row r="188" spans="1:3" x14ac:dyDescent="0.25">
      <c r="A188" s="1"/>
      <c r="C188" s="22" t="str">
        <f t="shared" si="7"/>
        <v/>
      </c>
    </row>
    <row r="189" spans="1:3" x14ac:dyDescent="0.25">
      <c r="A189" s="1"/>
      <c r="C189" s="22" t="str">
        <f t="shared" si="7"/>
        <v/>
      </c>
    </row>
    <row r="190" spans="1:3" x14ac:dyDescent="0.25">
      <c r="A190" s="1"/>
      <c r="C190" s="22" t="str">
        <f t="shared" si="7"/>
        <v/>
      </c>
    </row>
    <row r="191" spans="1:3" x14ac:dyDescent="0.25">
      <c r="A191" s="1"/>
      <c r="C191" s="22" t="str">
        <f t="shared" si="7"/>
        <v/>
      </c>
    </row>
    <row r="192" spans="1:3" x14ac:dyDescent="0.25">
      <c r="A192" s="1"/>
      <c r="C192" s="22" t="str">
        <f t="shared" si="7"/>
        <v/>
      </c>
    </row>
    <row r="193" spans="1:3" x14ac:dyDescent="0.25">
      <c r="A193" s="1"/>
      <c r="C193" s="22" t="str">
        <f t="shared" si="7"/>
        <v/>
      </c>
    </row>
    <row r="194" spans="1:3" x14ac:dyDescent="0.25">
      <c r="A194" s="1"/>
      <c r="C194" s="22" t="str">
        <f t="shared" si="7"/>
        <v/>
      </c>
    </row>
    <row r="195" spans="1:3" x14ac:dyDescent="0.25">
      <c r="A195" s="1"/>
      <c r="C195" s="22" t="str">
        <f t="shared" si="7"/>
        <v/>
      </c>
    </row>
    <row r="196" spans="1:3" x14ac:dyDescent="0.25">
      <c r="A196" s="1"/>
      <c r="C196" s="22" t="str">
        <f t="shared" si="7"/>
        <v/>
      </c>
    </row>
    <row r="197" spans="1:3" x14ac:dyDescent="0.25">
      <c r="A197" s="1"/>
      <c r="C197" s="22" t="str">
        <f t="shared" si="7"/>
        <v/>
      </c>
    </row>
    <row r="198" spans="1:3" x14ac:dyDescent="0.25">
      <c r="A198" s="1"/>
      <c r="C198" s="22" t="str">
        <f t="shared" si="7"/>
        <v/>
      </c>
    </row>
    <row r="199" spans="1:3" x14ac:dyDescent="0.25">
      <c r="A199" s="1"/>
      <c r="C199" s="22" t="str">
        <f t="shared" si="7"/>
        <v/>
      </c>
    </row>
    <row r="200" spans="1:3" x14ac:dyDescent="0.25">
      <c r="A200" s="1"/>
      <c r="C200" s="22" t="str">
        <f t="shared" si="7"/>
        <v/>
      </c>
    </row>
    <row r="201" spans="1:3" x14ac:dyDescent="0.25">
      <c r="A201" s="1"/>
      <c r="C201" s="22" t="str">
        <f t="shared" si="7"/>
        <v/>
      </c>
    </row>
    <row r="202" spans="1:3" x14ac:dyDescent="0.25">
      <c r="A202" s="1"/>
      <c r="C202" s="22" t="str">
        <f t="shared" si="7"/>
        <v/>
      </c>
    </row>
    <row r="203" spans="1:3" x14ac:dyDescent="0.25">
      <c r="A203" s="1"/>
      <c r="C203" s="22" t="str">
        <f t="shared" si="7"/>
        <v/>
      </c>
    </row>
    <row r="204" spans="1:3" x14ac:dyDescent="0.25">
      <c r="A204" s="1"/>
      <c r="C204" s="22" t="str">
        <f t="shared" si="7"/>
        <v/>
      </c>
    </row>
    <row r="205" spans="1:3" x14ac:dyDescent="0.25">
      <c r="A205" s="1"/>
      <c r="C205" s="22" t="str">
        <f t="shared" ref="C205:C268" si="8">IF(A205="","",IF(AND(MONTH(A205)&lt;=4,(DAY(A205)&lt;6)),TEXT(DATE(YEAR(A205)-1,MONTH(A205),DAY(A205)),"YYYY-")&amp;TEXT(DATE(YEAR(A205),MONTH(A205),DAY(A205)),"YYYY"),TEXT(DATE(YEAR(A205),MONTH(A205),DAY(A205)),"YYYY-")&amp;TEXT(DATE(YEAR(A205)+1,MONTH(A205),DAY(A205)),"YYYY")))</f>
        <v/>
      </c>
    </row>
    <row r="206" spans="1:3" x14ac:dyDescent="0.25">
      <c r="A206" s="1"/>
      <c r="C206" s="22" t="str">
        <f t="shared" si="8"/>
        <v/>
      </c>
    </row>
    <row r="207" spans="1:3" x14ac:dyDescent="0.25">
      <c r="A207" s="1"/>
      <c r="C207" s="22" t="str">
        <f t="shared" si="8"/>
        <v/>
      </c>
    </row>
    <row r="208" spans="1:3" x14ac:dyDescent="0.25">
      <c r="A208" s="1"/>
      <c r="C208" s="22" t="str">
        <f t="shared" si="8"/>
        <v/>
      </c>
    </row>
    <row r="209" spans="1:3" x14ac:dyDescent="0.25">
      <c r="A209" s="1"/>
      <c r="C209" s="22" t="str">
        <f t="shared" si="8"/>
        <v/>
      </c>
    </row>
    <row r="210" spans="1:3" x14ac:dyDescent="0.25">
      <c r="A210" s="1"/>
      <c r="C210" s="22" t="str">
        <f t="shared" si="8"/>
        <v/>
      </c>
    </row>
    <row r="211" spans="1:3" x14ac:dyDescent="0.25">
      <c r="A211" s="1"/>
      <c r="C211" s="22" t="str">
        <f t="shared" si="8"/>
        <v/>
      </c>
    </row>
    <row r="212" spans="1:3" x14ac:dyDescent="0.25">
      <c r="A212" s="1"/>
      <c r="C212" s="22" t="str">
        <f t="shared" si="8"/>
        <v/>
      </c>
    </row>
    <row r="213" spans="1:3" x14ac:dyDescent="0.25">
      <c r="A213" s="1"/>
      <c r="C213" s="22" t="str">
        <f t="shared" si="8"/>
        <v/>
      </c>
    </row>
    <row r="214" spans="1:3" x14ac:dyDescent="0.25">
      <c r="A214" s="1"/>
      <c r="C214" s="22" t="str">
        <f t="shared" si="8"/>
        <v/>
      </c>
    </row>
    <row r="215" spans="1:3" x14ac:dyDescent="0.25">
      <c r="A215" s="1"/>
      <c r="C215" s="22" t="str">
        <f t="shared" si="8"/>
        <v/>
      </c>
    </row>
    <row r="216" spans="1:3" x14ac:dyDescent="0.25">
      <c r="A216" s="1"/>
      <c r="C216" s="22" t="str">
        <f t="shared" si="8"/>
        <v/>
      </c>
    </row>
    <row r="217" spans="1:3" x14ac:dyDescent="0.25">
      <c r="A217" s="1"/>
      <c r="C217" s="22" t="str">
        <f t="shared" si="8"/>
        <v/>
      </c>
    </row>
    <row r="218" spans="1:3" x14ac:dyDescent="0.25">
      <c r="A218" s="1"/>
      <c r="C218" s="22" t="str">
        <f t="shared" si="8"/>
        <v/>
      </c>
    </row>
    <row r="219" spans="1:3" x14ac:dyDescent="0.25">
      <c r="A219" s="1"/>
      <c r="C219" s="22" t="str">
        <f t="shared" si="8"/>
        <v/>
      </c>
    </row>
    <row r="220" spans="1:3" x14ac:dyDescent="0.25">
      <c r="A220" s="1"/>
      <c r="C220" s="22" t="str">
        <f t="shared" si="8"/>
        <v/>
      </c>
    </row>
    <row r="221" spans="1:3" x14ac:dyDescent="0.25">
      <c r="A221" s="1"/>
      <c r="C221" s="22" t="str">
        <f t="shared" si="8"/>
        <v/>
      </c>
    </row>
    <row r="222" spans="1:3" x14ac:dyDescent="0.25">
      <c r="A222" s="1"/>
      <c r="C222" s="22" t="str">
        <f t="shared" si="8"/>
        <v/>
      </c>
    </row>
    <row r="223" spans="1:3" x14ac:dyDescent="0.25">
      <c r="A223" s="1"/>
      <c r="C223" s="22" t="str">
        <f t="shared" si="8"/>
        <v/>
      </c>
    </row>
    <row r="224" spans="1:3" x14ac:dyDescent="0.25">
      <c r="A224" s="1"/>
      <c r="C224" s="22" t="str">
        <f t="shared" si="8"/>
        <v/>
      </c>
    </row>
    <row r="225" spans="1:3" x14ac:dyDescent="0.25">
      <c r="A225" s="1"/>
      <c r="C225" s="22" t="str">
        <f t="shared" si="8"/>
        <v/>
      </c>
    </row>
    <row r="226" spans="1:3" x14ac:dyDescent="0.25">
      <c r="A226" s="1"/>
      <c r="C226" s="22" t="str">
        <f t="shared" si="8"/>
        <v/>
      </c>
    </row>
    <row r="227" spans="1:3" x14ac:dyDescent="0.25">
      <c r="A227" s="1"/>
      <c r="C227" s="22" t="str">
        <f t="shared" si="8"/>
        <v/>
      </c>
    </row>
    <row r="228" spans="1:3" x14ac:dyDescent="0.25">
      <c r="A228" s="1"/>
      <c r="C228" s="22" t="str">
        <f t="shared" si="8"/>
        <v/>
      </c>
    </row>
    <row r="229" spans="1:3" x14ac:dyDescent="0.25">
      <c r="A229" s="1"/>
      <c r="C229" s="22" t="str">
        <f t="shared" si="8"/>
        <v/>
      </c>
    </row>
    <row r="230" spans="1:3" x14ac:dyDescent="0.25">
      <c r="A230" s="1"/>
      <c r="C230" s="22" t="str">
        <f t="shared" si="8"/>
        <v/>
      </c>
    </row>
    <row r="231" spans="1:3" x14ac:dyDescent="0.25">
      <c r="A231" s="1"/>
      <c r="C231" s="22" t="str">
        <f t="shared" si="8"/>
        <v/>
      </c>
    </row>
    <row r="232" spans="1:3" x14ac:dyDescent="0.25">
      <c r="A232" s="1"/>
      <c r="C232" s="22" t="str">
        <f t="shared" si="8"/>
        <v/>
      </c>
    </row>
    <row r="233" spans="1:3" x14ac:dyDescent="0.25">
      <c r="A233" s="1"/>
      <c r="C233" s="22" t="str">
        <f t="shared" si="8"/>
        <v/>
      </c>
    </row>
    <row r="234" spans="1:3" x14ac:dyDescent="0.25">
      <c r="A234" s="1"/>
      <c r="C234" s="22" t="str">
        <f t="shared" si="8"/>
        <v/>
      </c>
    </row>
    <row r="235" spans="1:3" x14ac:dyDescent="0.25">
      <c r="A235" s="1"/>
      <c r="C235" s="22" t="str">
        <f t="shared" si="8"/>
        <v/>
      </c>
    </row>
    <row r="236" spans="1:3" x14ac:dyDescent="0.25">
      <c r="A236" s="1"/>
      <c r="C236" s="22" t="str">
        <f t="shared" si="8"/>
        <v/>
      </c>
    </row>
    <row r="237" spans="1:3" x14ac:dyDescent="0.25">
      <c r="A237" s="1"/>
      <c r="C237" s="22" t="str">
        <f t="shared" si="8"/>
        <v/>
      </c>
    </row>
    <row r="238" spans="1:3" x14ac:dyDescent="0.25">
      <c r="A238" s="1"/>
      <c r="C238" s="22" t="str">
        <f t="shared" si="8"/>
        <v/>
      </c>
    </row>
    <row r="239" spans="1:3" x14ac:dyDescent="0.25">
      <c r="A239" s="1"/>
      <c r="C239" s="22" t="str">
        <f t="shared" si="8"/>
        <v/>
      </c>
    </row>
    <row r="240" spans="1:3" x14ac:dyDescent="0.25">
      <c r="A240" s="1"/>
      <c r="C240" s="22" t="str">
        <f t="shared" si="8"/>
        <v/>
      </c>
    </row>
    <row r="241" spans="1:3" x14ac:dyDescent="0.25">
      <c r="A241" s="1"/>
      <c r="C241" s="22" t="str">
        <f t="shared" si="8"/>
        <v/>
      </c>
    </row>
    <row r="242" spans="1:3" x14ac:dyDescent="0.25">
      <c r="A242" s="1"/>
      <c r="C242" s="22" t="str">
        <f t="shared" si="8"/>
        <v/>
      </c>
    </row>
    <row r="243" spans="1:3" x14ac:dyDescent="0.25">
      <c r="A243" s="1"/>
      <c r="C243" s="22" t="str">
        <f t="shared" si="8"/>
        <v/>
      </c>
    </row>
    <row r="244" spans="1:3" x14ac:dyDescent="0.25">
      <c r="A244" s="1"/>
      <c r="C244" s="22" t="str">
        <f t="shared" si="8"/>
        <v/>
      </c>
    </row>
    <row r="245" spans="1:3" x14ac:dyDescent="0.25">
      <c r="A245" s="1"/>
      <c r="C245" s="22" t="str">
        <f t="shared" si="8"/>
        <v/>
      </c>
    </row>
    <row r="246" spans="1:3" x14ac:dyDescent="0.25">
      <c r="A246" s="1"/>
      <c r="C246" s="22" t="str">
        <f t="shared" si="8"/>
        <v/>
      </c>
    </row>
    <row r="247" spans="1:3" x14ac:dyDescent="0.25">
      <c r="A247" s="1"/>
      <c r="C247" s="22" t="str">
        <f t="shared" si="8"/>
        <v/>
      </c>
    </row>
    <row r="248" spans="1:3" x14ac:dyDescent="0.25">
      <c r="A248" s="1"/>
      <c r="C248" s="22" t="str">
        <f t="shared" si="8"/>
        <v/>
      </c>
    </row>
    <row r="249" spans="1:3" x14ac:dyDescent="0.25">
      <c r="A249" s="1"/>
      <c r="C249" s="22" t="str">
        <f t="shared" si="8"/>
        <v/>
      </c>
    </row>
    <row r="250" spans="1:3" x14ac:dyDescent="0.25">
      <c r="A250" s="1"/>
      <c r="C250" s="22" t="str">
        <f t="shared" si="8"/>
        <v/>
      </c>
    </row>
    <row r="251" spans="1:3" x14ac:dyDescent="0.25">
      <c r="A251" s="1"/>
      <c r="C251" s="22" t="str">
        <f t="shared" si="8"/>
        <v/>
      </c>
    </row>
    <row r="252" spans="1:3" x14ac:dyDescent="0.25">
      <c r="A252" s="1"/>
      <c r="C252" s="22" t="str">
        <f t="shared" si="8"/>
        <v/>
      </c>
    </row>
    <row r="253" spans="1:3" x14ac:dyDescent="0.25">
      <c r="A253" s="1"/>
      <c r="C253" s="22" t="str">
        <f t="shared" si="8"/>
        <v/>
      </c>
    </row>
    <row r="254" spans="1:3" x14ac:dyDescent="0.25">
      <c r="A254" s="1"/>
      <c r="C254" s="22" t="str">
        <f t="shared" si="8"/>
        <v/>
      </c>
    </row>
    <row r="255" spans="1:3" x14ac:dyDescent="0.25">
      <c r="A255" s="1"/>
      <c r="C255" s="22" t="str">
        <f t="shared" si="8"/>
        <v/>
      </c>
    </row>
    <row r="256" spans="1:3" x14ac:dyDescent="0.25">
      <c r="A256" s="1"/>
      <c r="C256" s="22" t="str">
        <f t="shared" si="8"/>
        <v/>
      </c>
    </row>
    <row r="257" spans="1:3" x14ac:dyDescent="0.25">
      <c r="A257" s="1"/>
      <c r="C257" s="22" t="str">
        <f t="shared" si="8"/>
        <v/>
      </c>
    </row>
    <row r="258" spans="1:3" x14ac:dyDescent="0.25">
      <c r="A258" s="1"/>
      <c r="C258" s="22" t="str">
        <f t="shared" si="8"/>
        <v/>
      </c>
    </row>
    <row r="259" spans="1:3" x14ac:dyDescent="0.25">
      <c r="A259" s="1"/>
      <c r="C259" s="22" t="str">
        <f t="shared" si="8"/>
        <v/>
      </c>
    </row>
    <row r="260" spans="1:3" x14ac:dyDescent="0.25">
      <c r="A260" s="1"/>
      <c r="C260" s="22" t="str">
        <f t="shared" si="8"/>
        <v/>
      </c>
    </row>
    <row r="261" spans="1:3" x14ac:dyDescent="0.25">
      <c r="A261" s="1"/>
      <c r="C261" s="22" t="str">
        <f t="shared" si="8"/>
        <v/>
      </c>
    </row>
    <row r="262" spans="1:3" x14ac:dyDescent="0.25">
      <c r="A262" s="1"/>
      <c r="C262" s="22" t="str">
        <f t="shared" si="8"/>
        <v/>
      </c>
    </row>
    <row r="263" spans="1:3" x14ac:dyDescent="0.25">
      <c r="A263" s="1"/>
      <c r="C263" s="22" t="str">
        <f t="shared" si="8"/>
        <v/>
      </c>
    </row>
    <row r="264" spans="1:3" x14ac:dyDescent="0.25">
      <c r="A264" s="1"/>
      <c r="C264" s="22" t="str">
        <f t="shared" si="8"/>
        <v/>
      </c>
    </row>
    <row r="265" spans="1:3" x14ac:dyDescent="0.25">
      <c r="A265" s="1"/>
      <c r="C265" s="22" t="str">
        <f t="shared" si="8"/>
        <v/>
      </c>
    </row>
    <row r="266" spans="1:3" x14ac:dyDescent="0.25">
      <c r="A266" s="1"/>
      <c r="C266" s="22" t="str">
        <f t="shared" si="8"/>
        <v/>
      </c>
    </row>
    <row r="267" spans="1:3" x14ac:dyDescent="0.25">
      <c r="A267" s="1"/>
      <c r="C267" s="22" t="str">
        <f t="shared" si="8"/>
        <v/>
      </c>
    </row>
    <row r="268" spans="1:3" x14ac:dyDescent="0.25">
      <c r="A268" s="1"/>
      <c r="C268" s="22" t="str">
        <f t="shared" si="8"/>
        <v/>
      </c>
    </row>
    <row r="269" spans="1:3" x14ac:dyDescent="0.25">
      <c r="A269" s="1"/>
      <c r="C269" s="22" t="str">
        <f t="shared" ref="C269:C332" si="9">IF(A269="","",IF(AND(MONTH(A269)&lt;=4,(DAY(A269)&lt;6)),TEXT(DATE(YEAR(A269)-1,MONTH(A269),DAY(A269)),"YYYY-")&amp;TEXT(DATE(YEAR(A269),MONTH(A269),DAY(A269)),"YYYY"),TEXT(DATE(YEAR(A269),MONTH(A269),DAY(A269)),"YYYY-")&amp;TEXT(DATE(YEAR(A269)+1,MONTH(A269),DAY(A269)),"YYYY")))</f>
        <v/>
      </c>
    </row>
    <row r="270" spans="1:3" x14ac:dyDescent="0.25">
      <c r="A270" s="1"/>
      <c r="C270" s="22" t="str">
        <f t="shared" si="9"/>
        <v/>
      </c>
    </row>
    <row r="271" spans="1:3" x14ac:dyDescent="0.25">
      <c r="A271" s="1"/>
      <c r="C271" s="22" t="str">
        <f t="shared" si="9"/>
        <v/>
      </c>
    </row>
    <row r="272" spans="1:3" x14ac:dyDescent="0.25">
      <c r="A272" s="1"/>
      <c r="C272" s="22" t="str">
        <f t="shared" si="9"/>
        <v/>
      </c>
    </row>
    <row r="273" spans="1:3" x14ac:dyDescent="0.25">
      <c r="A273" s="1"/>
      <c r="C273" s="22" t="str">
        <f t="shared" si="9"/>
        <v/>
      </c>
    </row>
    <row r="274" spans="1:3" x14ac:dyDescent="0.25">
      <c r="A274" s="1"/>
      <c r="C274" s="22" t="str">
        <f t="shared" si="9"/>
        <v/>
      </c>
    </row>
    <row r="275" spans="1:3" x14ac:dyDescent="0.25">
      <c r="A275" s="1"/>
      <c r="C275" s="22" t="str">
        <f t="shared" si="9"/>
        <v/>
      </c>
    </row>
    <row r="276" spans="1:3" x14ac:dyDescent="0.25">
      <c r="A276" s="1"/>
      <c r="C276" s="22" t="str">
        <f t="shared" si="9"/>
        <v/>
      </c>
    </row>
    <row r="277" spans="1:3" x14ac:dyDescent="0.25">
      <c r="A277" s="1"/>
      <c r="C277" s="22" t="str">
        <f t="shared" si="9"/>
        <v/>
      </c>
    </row>
    <row r="278" spans="1:3" x14ac:dyDescent="0.25">
      <c r="A278" s="1"/>
      <c r="C278" s="22" t="str">
        <f t="shared" si="9"/>
        <v/>
      </c>
    </row>
    <row r="279" spans="1:3" x14ac:dyDescent="0.25">
      <c r="A279" s="1"/>
      <c r="C279" s="22" t="str">
        <f t="shared" si="9"/>
        <v/>
      </c>
    </row>
    <row r="280" spans="1:3" x14ac:dyDescent="0.25">
      <c r="A280" s="1"/>
      <c r="C280" s="22" t="str">
        <f t="shared" si="9"/>
        <v/>
      </c>
    </row>
    <row r="281" spans="1:3" x14ac:dyDescent="0.25">
      <c r="A281" s="1"/>
      <c r="C281" s="22" t="str">
        <f t="shared" si="9"/>
        <v/>
      </c>
    </row>
    <row r="282" spans="1:3" x14ac:dyDescent="0.25">
      <c r="A282" s="1"/>
      <c r="C282" s="22" t="str">
        <f t="shared" si="9"/>
        <v/>
      </c>
    </row>
    <row r="283" spans="1:3" x14ac:dyDescent="0.25">
      <c r="A283" s="1"/>
      <c r="C283" s="22" t="str">
        <f t="shared" si="9"/>
        <v/>
      </c>
    </row>
    <row r="284" spans="1:3" x14ac:dyDescent="0.25">
      <c r="A284" s="1"/>
      <c r="C284" s="22" t="str">
        <f t="shared" si="9"/>
        <v/>
      </c>
    </row>
    <row r="285" spans="1:3" x14ac:dyDescent="0.25">
      <c r="A285" s="1"/>
      <c r="C285" s="22" t="str">
        <f t="shared" si="9"/>
        <v/>
      </c>
    </row>
    <row r="286" spans="1:3" x14ac:dyDescent="0.25">
      <c r="A286" s="1"/>
      <c r="C286" s="22" t="str">
        <f t="shared" si="9"/>
        <v/>
      </c>
    </row>
    <row r="287" spans="1:3" x14ac:dyDescent="0.25">
      <c r="A287" s="1"/>
      <c r="C287" s="22" t="str">
        <f t="shared" si="9"/>
        <v/>
      </c>
    </row>
    <row r="288" spans="1:3" x14ac:dyDescent="0.25">
      <c r="A288" s="1"/>
      <c r="C288" s="22" t="str">
        <f t="shared" si="9"/>
        <v/>
      </c>
    </row>
    <row r="289" spans="1:3" x14ac:dyDescent="0.25">
      <c r="A289" s="1"/>
      <c r="C289" s="22" t="str">
        <f t="shared" si="9"/>
        <v/>
      </c>
    </row>
    <row r="290" spans="1:3" x14ac:dyDescent="0.25">
      <c r="A290" s="1"/>
      <c r="C290" s="22" t="str">
        <f t="shared" si="9"/>
        <v/>
      </c>
    </row>
    <row r="291" spans="1:3" x14ac:dyDescent="0.25">
      <c r="A291" s="1"/>
      <c r="C291" s="22" t="str">
        <f t="shared" si="9"/>
        <v/>
      </c>
    </row>
    <row r="292" spans="1:3" x14ac:dyDescent="0.25">
      <c r="A292" s="1"/>
      <c r="C292" s="22" t="str">
        <f t="shared" si="9"/>
        <v/>
      </c>
    </row>
    <row r="293" spans="1:3" x14ac:dyDescent="0.25">
      <c r="A293" s="1"/>
      <c r="C293" s="22" t="str">
        <f t="shared" si="9"/>
        <v/>
      </c>
    </row>
    <row r="294" spans="1:3" x14ac:dyDescent="0.25">
      <c r="A294" s="1"/>
      <c r="C294" s="22" t="str">
        <f t="shared" si="9"/>
        <v/>
      </c>
    </row>
    <row r="295" spans="1:3" x14ac:dyDescent="0.25">
      <c r="A295" s="1"/>
      <c r="C295" s="22" t="str">
        <f t="shared" si="9"/>
        <v/>
      </c>
    </row>
    <row r="296" spans="1:3" x14ac:dyDescent="0.25">
      <c r="A296" s="1"/>
      <c r="C296" s="22" t="str">
        <f t="shared" si="9"/>
        <v/>
      </c>
    </row>
    <row r="297" spans="1:3" x14ac:dyDescent="0.25">
      <c r="A297" s="1"/>
      <c r="C297" s="22" t="str">
        <f t="shared" si="9"/>
        <v/>
      </c>
    </row>
    <row r="298" spans="1:3" x14ac:dyDescent="0.25">
      <c r="A298" s="1"/>
      <c r="C298" s="22" t="str">
        <f t="shared" si="9"/>
        <v/>
      </c>
    </row>
    <row r="299" spans="1:3" x14ac:dyDescent="0.25">
      <c r="A299" s="1"/>
      <c r="C299" s="22" t="str">
        <f t="shared" si="9"/>
        <v/>
      </c>
    </row>
    <row r="300" spans="1:3" x14ac:dyDescent="0.25">
      <c r="A300" s="1"/>
      <c r="C300" s="22" t="str">
        <f t="shared" si="9"/>
        <v/>
      </c>
    </row>
    <row r="301" spans="1:3" x14ac:dyDescent="0.25">
      <c r="A301" s="1"/>
      <c r="C301" s="22" t="str">
        <f t="shared" si="9"/>
        <v/>
      </c>
    </row>
    <row r="302" spans="1:3" x14ac:dyDescent="0.25">
      <c r="A302" s="1"/>
      <c r="C302" s="22" t="str">
        <f t="shared" si="9"/>
        <v/>
      </c>
    </row>
    <row r="303" spans="1:3" x14ac:dyDescent="0.25">
      <c r="A303" s="1"/>
      <c r="C303" s="22" t="str">
        <f t="shared" si="9"/>
        <v/>
      </c>
    </row>
    <row r="304" spans="1:3" x14ac:dyDescent="0.25">
      <c r="A304" s="1"/>
      <c r="C304" s="22" t="str">
        <f t="shared" si="9"/>
        <v/>
      </c>
    </row>
    <row r="305" spans="1:3" x14ac:dyDescent="0.25">
      <c r="A305" s="1"/>
      <c r="C305" s="22" t="str">
        <f t="shared" si="9"/>
        <v/>
      </c>
    </row>
    <row r="306" spans="1:3" x14ac:dyDescent="0.25">
      <c r="A306" s="1"/>
      <c r="C306" s="22" t="str">
        <f t="shared" si="9"/>
        <v/>
      </c>
    </row>
    <row r="307" spans="1:3" x14ac:dyDescent="0.25">
      <c r="A307" s="1"/>
      <c r="C307" s="22" t="str">
        <f t="shared" si="9"/>
        <v/>
      </c>
    </row>
    <row r="308" spans="1:3" x14ac:dyDescent="0.25">
      <c r="A308" s="1"/>
      <c r="C308" s="22" t="str">
        <f t="shared" si="9"/>
        <v/>
      </c>
    </row>
    <row r="309" spans="1:3" x14ac:dyDescent="0.25">
      <c r="A309" s="1"/>
      <c r="C309" s="22" t="str">
        <f t="shared" si="9"/>
        <v/>
      </c>
    </row>
    <row r="310" spans="1:3" x14ac:dyDescent="0.25">
      <c r="A310" s="1"/>
      <c r="C310" s="22" t="str">
        <f t="shared" si="9"/>
        <v/>
      </c>
    </row>
    <row r="311" spans="1:3" x14ac:dyDescent="0.25">
      <c r="A311" s="1"/>
      <c r="C311" s="22" t="str">
        <f t="shared" si="9"/>
        <v/>
      </c>
    </row>
    <row r="312" spans="1:3" x14ac:dyDescent="0.25">
      <c r="A312" s="1"/>
      <c r="C312" s="22" t="str">
        <f t="shared" si="9"/>
        <v/>
      </c>
    </row>
    <row r="313" spans="1:3" x14ac:dyDescent="0.25">
      <c r="A313" s="1"/>
      <c r="C313" s="22" t="str">
        <f t="shared" si="9"/>
        <v/>
      </c>
    </row>
    <row r="314" spans="1:3" x14ac:dyDescent="0.25">
      <c r="A314" s="1"/>
      <c r="C314" s="22" t="str">
        <f t="shared" si="9"/>
        <v/>
      </c>
    </row>
    <row r="315" spans="1:3" x14ac:dyDescent="0.25">
      <c r="A315" s="1"/>
      <c r="C315" s="22" t="str">
        <f t="shared" si="9"/>
        <v/>
      </c>
    </row>
    <row r="316" spans="1:3" x14ac:dyDescent="0.25">
      <c r="A316" s="1"/>
      <c r="C316" s="22" t="str">
        <f t="shared" si="9"/>
        <v/>
      </c>
    </row>
    <row r="317" spans="1:3" x14ac:dyDescent="0.25">
      <c r="A317" s="1"/>
      <c r="C317" s="22" t="str">
        <f t="shared" si="9"/>
        <v/>
      </c>
    </row>
    <row r="318" spans="1:3" x14ac:dyDescent="0.25">
      <c r="A318" s="1"/>
      <c r="C318" s="22" t="str">
        <f t="shared" si="9"/>
        <v/>
      </c>
    </row>
    <row r="319" spans="1:3" x14ac:dyDescent="0.25">
      <c r="A319" s="1"/>
      <c r="C319" s="22" t="str">
        <f t="shared" si="9"/>
        <v/>
      </c>
    </row>
    <row r="320" spans="1:3" x14ac:dyDescent="0.25">
      <c r="A320" s="1"/>
      <c r="C320" s="22" t="str">
        <f t="shared" si="9"/>
        <v/>
      </c>
    </row>
    <row r="321" spans="1:3" x14ac:dyDescent="0.25">
      <c r="A321" s="1"/>
      <c r="C321" s="22" t="str">
        <f t="shared" si="9"/>
        <v/>
      </c>
    </row>
    <row r="322" spans="1:3" x14ac:dyDescent="0.25">
      <c r="A322" s="1"/>
      <c r="C322" s="22" t="str">
        <f t="shared" si="9"/>
        <v/>
      </c>
    </row>
    <row r="323" spans="1:3" x14ac:dyDescent="0.25">
      <c r="A323" s="1"/>
      <c r="C323" s="22" t="str">
        <f t="shared" si="9"/>
        <v/>
      </c>
    </row>
    <row r="324" spans="1:3" x14ac:dyDescent="0.25">
      <c r="A324" s="1"/>
      <c r="C324" s="22" t="str">
        <f t="shared" si="9"/>
        <v/>
      </c>
    </row>
    <row r="325" spans="1:3" x14ac:dyDescent="0.25">
      <c r="A325" s="1"/>
      <c r="C325" s="22" t="str">
        <f t="shared" si="9"/>
        <v/>
      </c>
    </row>
    <row r="326" spans="1:3" x14ac:dyDescent="0.25">
      <c r="A326" s="1"/>
      <c r="C326" s="22" t="str">
        <f t="shared" si="9"/>
        <v/>
      </c>
    </row>
    <row r="327" spans="1:3" x14ac:dyDescent="0.25">
      <c r="A327" s="1"/>
      <c r="C327" s="22" t="str">
        <f t="shared" si="9"/>
        <v/>
      </c>
    </row>
    <row r="328" spans="1:3" x14ac:dyDescent="0.25">
      <c r="A328" s="1"/>
      <c r="C328" s="22" t="str">
        <f t="shared" si="9"/>
        <v/>
      </c>
    </row>
    <row r="329" spans="1:3" x14ac:dyDescent="0.25">
      <c r="A329" s="1"/>
      <c r="C329" s="22" t="str">
        <f t="shared" si="9"/>
        <v/>
      </c>
    </row>
    <row r="330" spans="1:3" x14ac:dyDescent="0.25">
      <c r="A330" s="1"/>
      <c r="C330" s="22" t="str">
        <f t="shared" si="9"/>
        <v/>
      </c>
    </row>
    <row r="331" spans="1:3" x14ac:dyDescent="0.25">
      <c r="A331" s="1"/>
      <c r="C331" s="22" t="str">
        <f t="shared" si="9"/>
        <v/>
      </c>
    </row>
    <row r="332" spans="1:3" x14ac:dyDescent="0.25">
      <c r="A332" s="1"/>
      <c r="C332" s="22" t="str">
        <f t="shared" si="9"/>
        <v/>
      </c>
    </row>
    <row r="333" spans="1:3" x14ac:dyDescent="0.25">
      <c r="A333" s="1"/>
      <c r="C333" s="22" t="str">
        <f t="shared" ref="C333:C391" si="10">IF(A333="","",IF(AND(MONTH(A333)&lt;=4,(DAY(A333)&lt;6)),TEXT(DATE(YEAR(A333)-1,MONTH(A333),DAY(A333)),"YYYY-")&amp;TEXT(DATE(YEAR(A333),MONTH(A333),DAY(A333)),"YYYY"),TEXT(DATE(YEAR(A333),MONTH(A333),DAY(A333)),"YYYY-")&amp;TEXT(DATE(YEAR(A333)+1,MONTH(A333),DAY(A333)),"YYYY")))</f>
        <v/>
      </c>
    </row>
    <row r="334" spans="1:3" x14ac:dyDescent="0.25">
      <c r="A334" s="1"/>
      <c r="C334" s="22" t="str">
        <f t="shared" si="10"/>
        <v/>
      </c>
    </row>
    <row r="335" spans="1:3" x14ac:dyDescent="0.25">
      <c r="A335" s="1"/>
      <c r="C335" s="22" t="str">
        <f t="shared" si="10"/>
        <v/>
      </c>
    </row>
    <row r="336" spans="1:3" x14ac:dyDescent="0.25">
      <c r="A336" s="1"/>
      <c r="C336" s="22" t="str">
        <f t="shared" si="10"/>
        <v/>
      </c>
    </row>
    <row r="337" spans="1:3" x14ac:dyDescent="0.25">
      <c r="A337" s="1"/>
      <c r="C337" s="22" t="str">
        <f t="shared" si="10"/>
        <v/>
      </c>
    </row>
    <row r="338" spans="1:3" x14ac:dyDescent="0.25">
      <c r="A338" s="1"/>
      <c r="C338" s="22" t="str">
        <f t="shared" si="10"/>
        <v/>
      </c>
    </row>
    <row r="339" spans="1:3" x14ac:dyDescent="0.25">
      <c r="A339" s="1"/>
      <c r="C339" s="22" t="str">
        <f t="shared" si="10"/>
        <v/>
      </c>
    </row>
    <row r="340" spans="1:3" x14ac:dyDescent="0.25">
      <c r="A340" s="1"/>
      <c r="C340" s="22" t="str">
        <f t="shared" si="10"/>
        <v/>
      </c>
    </row>
    <row r="341" spans="1:3" x14ac:dyDescent="0.25">
      <c r="A341" s="1"/>
      <c r="C341" s="22" t="str">
        <f t="shared" si="10"/>
        <v/>
      </c>
    </row>
    <row r="342" spans="1:3" x14ac:dyDescent="0.25">
      <c r="A342" s="1"/>
      <c r="C342" s="22" t="str">
        <f t="shared" si="10"/>
        <v/>
      </c>
    </row>
    <row r="343" spans="1:3" x14ac:dyDescent="0.25">
      <c r="A343" s="1"/>
      <c r="C343" s="22" t="str">
        <f t="shared" si="10"/>
        <v/>
      </c>
    </row>
    <row r="344" spans="1:3" x14ac:dyDescent="0.25">
      <c r="A344" s="1"/>
      <c r="C344" s="22" t="str">
        <f t="shared" si="10"/>
        <v/>
      </c>
    </row>
    <row r="345" spans="1:3" x14ac:dyDescent="0.25">
      <c r="A345" s="1"/>
      <c r="C345" s="22" t="str">
        <f t="shared" si="10"/>
        <v/>
      </c>
    </row>
    <row r="346" spans="1:3" x14ac:dyDescent="0.25">
      <c r="A346" s="1"/>
      <c r="C346" s="22" t="str">
        <f t="shared" si="10"/>
        <v/>
      </c>
    </row>
    <row r="347" spans="1:3" x14ac:dyDescent="0.25">
      <c r="A347" s="1"/>
      <c r="C347" s="22" t="str">
        <f t="shared" si="10"/>
        <v/>
      </c>
    </row>
    <row r="348" spans="1:3" x14ac:dyDescent="0.25">
      <c r="A348" s="1"/>
      <c r="C348" s="22" t="str">
        <f t="shared" si="10"/>
        <v/>
      </c>
    </row>
    <row r="349" spans="1:3" x14ac:dyDescent="0.25">
      <c r="A349" s="1"/>
      <c r="C349" s="22" t="str">
        <f t="shared" si="10"/>
        <v/>
      </c>
    </row>
    <row r="350" spans="1:3" x14ac:dyDescent="0.25">
      <c r="A350" s="1"/>
      <c r="C350" s="22" t="str">
        <f t="shared" si="10"/>
        <v/>
      </c>
    </row>
    <row r="351" spans="1:3" x14ac:dyDescent="0.25">
      <c r="A351" s="1"/>
      <c r="C351" s="22" t="str">
        <f t="shared" si="10"/>
        <v/>
      </c>
    </row>
    <row r="352" spans="1:3" x14ac:dyDescent="0.25">
      <c r="A352" s="1"/>
      <c r="C352" s="22" t="str">
        <f t="shared" si="10"/>
        <v/>
      </c>
    </row>
    <row r="353" spans="1:3" x14ac:dyDescent="0.25">
      <c r="A353" s="1"/>
      <c r="C353" s="22" t="str">
        <f t="shared" si="10"/>
        <v/>
      </c>
    </row>
    <row r="354" spans="1:3" x14ac:dyDescent="0.25">
      <c r="A354" s="1"/>
      <c r="C354" s="22" t="str">
        <f t="shared" si="10"/>
        <v/>
      </c>
    </row>
    <row r="355" spans="1:3" x14ac:dyDescent="0.25">
      <c r="A355" s="1"/>
      <c r="C355" s="22" t="str">
        <f t="shared" si="10"/>
        <v/>
      </c>
    </row>
    <row r="356" spans="1:3" x14ac:dyDescent="0.25">
      <c r="A356" s="1"/>
      <c r="C356" s="22" t="str">
        <f t="shared" si="10"/>
        <v/>
      </c>
    </row>
    <row r="357" spans="1:3" x14ac:dyDescent="0.25">
      <c r="A357" s="1"/>
      <c r="C357" s="22" t="str">
        <f t="shared" si="10"/>
        <v/>
      </c>
    </row>
    <row r="358" spans="1:3" x14ac:dyDescent="0.25">
      <c r="A358" s="1"/>
      <c r="C358" s="22" t="str">
        <f t="shared" si="10"/>
        <v/>
      </c>
    </row>
    <row r="359" spans="1:3" x14ac:dyDescent="0.25">
      <c r="A359" s="1"/>
      <c r="C359" s="22" t="str">
        <f t="shared" si="10"/>
        <v/>
      </c>
    </row>
    <row r="360" spans="1:3" x14ac:dyDescent="0.25">
      <c r="A360" s="1"/>
      <c r="C360" s="22" t="str">
        <f t="shared" si="10"/>
        <v/>
      </c>
    </row>
    <row r="361" spans="1:3" x14ac:dyDescent="0.25">
      <c r="A361" s="1"/>
      <c r="C361" s="22" t="str">
        <f t="shared" si="10"/>
        <v/>
      </c>
    </row>
    <row r="362" spans="1:3" x14ac:dyDescent="0.25">
      <c r="A362" s="1"/>
      <c r="C362" s="22" t="str">
        <f t="shared" si="10"/>
        <v/>
      </c>
    </row>
    <row r="363" spans="1:3" x14ac:dyDescent="0.25">
      <c r="A363" s="1"/>
      <c r="C363" s="22" t="str">
        <f t="shared" si="10"/>
        <v/>
      </c>
    </row>
    <row r="364" spans="1:3" x14ac:dyDescent="0.25">
      <c r="A364" s="1"/>
      <c r="C364" s="22" t="str">
        <f t="shared" si="10"/>
        <v/>
      </c>
    </row>
    <row r="365" spans="1:3" x14ac:dyDescent="0.25">
      <c r="A365" s="1"/>
      <c r="C365" s="22" t="str">
        <f t="shared" si="10"/>
        <v/>
      </c>
    </row>
    <row r="366" spans="1:3" x14ac:dyDescent="0.25">
      <c r="A366" s="1"/>
      <c r="C366" s="22" t="str">
        <f t="shared" si="10"/>
        <v/>
      </c>
    </row>
    <row r="367" spans="1:3" x14ac:dyDescent="0.25">
      <c r="A367" s="1"/>
      <c r="C367" s="22" t="str">
        <f t="shared" si="10"/>
        <v/>
      </c>
    </row>
    <row r="368" spans="1:3" x14ac:dyDescent="0.25">
      <c r="A368" s="1"/>
      <c r="C368" s="22" t="str">
        <f t="shared" si="10"/>
        <v/>
      </c>
    </row>
    <row r="369" spans="1:3" x14ac:dyDescent="0.25">
      <c r="A369" s="1"/>
      <c r="C369" s="22" t="str">
        <f t="shared" si="10"/>
        <v/>
      </c>
    </row>
    <row r="370" spans="1:3" x14ac:dyDescent="0.25">
      <c r="A370" s="1"/>
      <c r="C370" s="22" t="str">
        <f t="shared" si="10"/>
        <v/>
      </c>
    </row>
    <row r="371" spans="1:3" x14ac:dyDescent="0.25">
      <c r="A371" s="1"/>
      <c r="C371" s="22" t="str">
        <f t="shared" si="10"/>
        <v/>
      </c>
    </row>
    <row r="372" spans="1:3" x14ac:dyDescent="0.25">
      <c r="A372" s="1"/>
      <c r="C372" s="22" t="str">
        <f t="shared" si="10"/>
        <v/>
      </c>
    </row>
    <row r="373" spans="1:3" x14ac:dyDescent="0.25">
      <c r="A373" s="1"/>
      <c r="C373" s="22" t="str">
        <f t="shared" si="10"/>
        <v/>
      </c>
    </row>
    <row r="374" spans="1:3" x14ac:dyDescent="0.25">
      <c r="A374" s="1"/>
      <c r="C374" s="22" t="str">
        <f t="shared" si="10"/>
        <v/>
      </c>
    </row>
    <row r="375" spans="1:3" x14ac:dyDescent="0.25">
      <c r="A375" s="1"/>
      <c r="C375" s="22" t="str">
        <f t="shared" si="10"/>
        <v/>
      </c>
    </row>
    <row r="376" spans="1:3" x14ac:dyDescent="0.25">
      <c r="A376" s="1"/>
      <c r="C376" s="22" t="str">
        <f t="shared" si="10"/>
        <v/>
      </c>
    </row>
    <row r="377" spans="1:3" x14ac:dyDescent="0.25">
      <c r="A377" s="1"/>
      <c r="C377" s="22" t="str">
        <f t="shared" si="10"/>
        <v/>
      </c>
    </row>
    <row r="378" spans="1:3" x14ac:dyDescent="0.25">
      <c r="A378" s="1"/>
      <c r="C378" s="22" t="str">
        <f t="shared" si="10"/>
        <v/>
      </c>
    </row>
    <row r="379" spans="1:3" x14ac:dyDescent="0.25">
      <c r="A379" s="1"/>
      <c r="C379" s="22" t="str">
        <f t="shared" si="10"/>
        <v/>
      </c>
    </row>
    <row r="380" spans="1:3" x14ac:dyDescent="0.25">
      <c r="A380" s="1"/>
      <c r="C380" s="22" t="str">
        <f t="shared" si="10"/>
        <v/>
      </c>
    </row>
    <row r="381" spans="1:3" x14ac:dyDescent="0.25">
      <c r="A381" s="1"/>
      <c r="C381" s="22" t="str">
        <f t="shared" si="10"/>
        <v/>
      </c>
    </row>
    <row r="382" spans="1:3" x14ac:dyDescent="0.25">
      <c r="A382" s="1"/>
      <c r="C382" s="22" t="str">
        <f t="shared" si="10"/>
        <v/>
      </c>
    </row>
    <row r="383" spans="1:3" x14ac:dyDescent="0.25">
      <c r="A383" s="1"/>
      <c r="C383" s="22" t="str">
        <f t="shared" si="10"/>
        <v/>
      </c>
    </row>
    <row r="384" spans="1:3" x14ac:dyDescent="0.25">
      <c r="A384" s="1"/>
      <c r="C384" s="22" t="str">
        <f t="shared" si="10"/>
        <v/>
      </c>
    </row>
    <row r="385" spans="1:3" x14ac:dyDescent="0.25">
      <c r="A385" s="1"/>
      <c r="C385" s="22" t="str">
        <f t="shared" si="10"/>
        <v/>
      </c>
    </row>
    <row r="386" spans="1:3" x14ac:dyDescent="0.25">
      <c r="A386" s="1"/>
      <c r="C386" s="22" t="str">
        <f t="shared" si="10"/>
        <v/>
      </c>
    </row>
    <row r="387" spans="1:3" x14ac:dyDescent="0.25">
      <c r="A387" s="1"/>
      <c r="C387" s="22" t="str">
        <f t="shared" si="10"/>
        <v/>
      </c>
    </row>
    <row r="388" spans="1:3" x14ac:dyDescent="0.25">
      <c r="A388" s="1"/>
      <c r="C388" s="22" t="str">
        <f t="shared" si="10"/>
        <v/>
      </c>
    </row>
    <row r="389" spans="1:3" x14ac:dyDescent="0.25">
      <c r="A389" s="1"/>
      <c r="C389" s="22" t="str">
        <f t="shared" si="10"/>
        <v/>
      </c>
    </row>
    <row r="390" spans="1:3" x14ac:dyDescent="0.25">
      <c r="A390" s="1"/>
      <c r="C390" s="22" t="str">
        <f t="shared" si="10"/>
        <v/>
      </c>
    </row>
    <row r="391" spans="1:3" x14ac:dyDescent="0.25">
      <c r="A391" s="1"/>
      <c r="C391" s="22" t="str">
        <f t="shared" si="10"/>
        <v/>
      </c>
    </row>
  </sheetData>
  <sortState xmlns:xlrd2="http://schemas.microsoft.com/office/spreadsheetml/2017/richdata2" ref="A2:C351">
    <sortCondition ref="A2:A351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 activity</vt:lpstr>
      <vt:lpstr>Calcs</vt:lpstr>
      <vt:lpstr>Income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Best</dc:creator>
  <cp:lastModifiedBy>Peter Best</cp:lastModifiedBy>
  <cp:lastPrinted>2023-05-09T11:18:30Z</cp:lastPrinted>
  <dcterms:created xsi:type="dcterms:W3CDTF">2019-02-15T14:32:04Z</dcterms:created>
  <dcterms:modified xsi:type="dcterms:W3CDTF">2024-01-04T11:37:38Z</dcterms:modified>
</cp:coreProperties>
</file>