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655" windowHeight="6495" activeTab="2"/>
  </bookViews>
  <sheets>
    <sheet name="Glenny Property Partners" sheetId="1" r:id="rId1"/>
    <sheet name="Sheet1" sheetId="2" r:id="rId2"/>
    <sheet name="Sheet2" sheetId="3" r:id="rId3"/>
  </sheets>
  <definedNames>
    <definedName name="_xlnm._FilterDatabase" localSheetId="0" hidden="1">'Glenny Property Partners'!$A$10:$H$51</definedName>
    <definedName name="_xlnm.Print_Area" localSheetId="0">'Glenny Property Partners'!$A$1:$H$50</definedName>
    <definedName name="_xlnm.Print_Titles" localSheetId="0">'Glenny Property Partners'!$10:$10</definedName>
  </definedNames>
  <calcPr calcId="124519" fullCalcOnLoad="1"/>
</workbook>
</file>

<file path=xl/calcChain.xml><?xml version="1.0" encoding="utf-8"?>
<calcChain xmlns="http://schemas.openxmlformats.org/spreadsheetml/2006/main">
  <c r="H8" i="3"/>
  <c r="E12" s="1"/>
  <c r="H50"/>
  <c r="B11"/>
  <c r="B11" i="2"/>
  <c r="C11" s="1"/>
  <c r="H8"/>
  <c r="E11" s="1"/>
  <c r="H11" s="1"/>
  <c r="L8" i="1"/>
  <c r="L10"/>
  <c r="N8" s="1"/>
  <c r="H8"/>
  <c r="E11" s="1"/>
  <c r="B11"/>
  <c r="C11" s="1"/>
  <c r="C11" i="3" l="1"/>
  <c r="D11" s="1"/>
  <c r="E11"/>
  <c r="E12" i="2"/>
  <c r="D11"/>
  <c r="G11" s="1"/>
  <c r="B12" s="1"/>
  <c r="F11" i="1"/>
  <c r="H11"/>
  <c r="E12"/>
  <c r="D11"/>
  <c r="G11" s="1"/>
  <c r="B12" s="1"/>
  <c r="H11" i="3" l="1"/>
  <c r="F11"/>
  <c r="G11"/>
  <c r="B12" s="1"/>
  <c r="F11" i="2"/>
  <c r="C12"/>
  <c r="C12" i="1"/>
  <c r="D12" s="1"/>
  <c r="C12" i="3" l="1"/>
  <c r="D12"/>
  <c r="G12" s="1"/>
  <c r="B13" s="1"/>
  <c r="D12" i="2"/>
  <c r="G12" s="1"/>
  <c r="B13" s="1"/>
  <c r="G12" i="1"/>
  <c r="B13" s="1"/>
  <c r="F12"/>
  <c r="F12" i="3" l="1"/>
  <c r="C13"/>
  <c r="D13" s="1"/>
  <c r="H12"/>
  <c r="C13" i="2"/>
  <c r="H12"/>
  <c r="D13"/>
  <c r="F12"/>
  <c r="C13" i="1"/>
  <c r="H12"/>
  <c r="D13"/>
  <c r="E13" i="3" l="1"/>
  <c r="F13" s="1"/>
  <c r="E13" i="2"/>
  <c r="F13" s="1"/>
  <c r="E13" i="1"/>
  <c r="F13" s="1"/>
  <c r="G13"/>
  <c r="B14" s="1"/>
  <c r="G13" i="3" l="1"/>
  <c r="B14" s="1"/>
  <c r="G13" i="2"/>
  <c r="B14" s="1"/>
  <c r="H13" i="1"/>
  <c r="C14"/>
  <c r="D14" s="1"/>
  <c r="C14" i="3" l="1"/>
  <c r="H13"/>
  <c r="D14"/>
  <c r="C14" i="2"/>
  <c r="D14" s="1"/>
  <c r="H13"/>
  <c r="G14" i="1"/>
  <c r="B15" s="1"/>
  <c r="E14"/>
  <c r="F14" s="1"/>
  <c r="E14" i="3" l="1"/>
  <c r="F14" s="1"/>
  <c r="E14" i="2"/>
  <c r="F14" s="1"/>
  <c r="C15" i="1"/>
  <c r="D15"/>
  <c r="H14"/>
  <c r="G14" i="3" l="1"/>
  <c r="B15" s="1"/>
  <c r="G14" i="2"/>
  <c r="B15" s="1"/>
  <c r="E15" i="1"/>
  <c r="F15" s="1"/>
  <c r="C15" i="3" l="1"/>
  <c r="D15" s="1"/>
  <c r="H14"/>
  <c r="C15" i="2"/>
  <c r="H14"/>
  <c r="D15"/>
  <c r="G15" i="1"/>
  <c r="B16" s="1"/>
  <c r="E15" i="3" l="1"/>
  <c r="F15" s="1"/>
  <c r="E15" i="2"/>
  <c r="F15" s="1"/>
  <c r="H15" i="1"/>
  <c r="C16"/>
  <c r="D16" s="1"/>
  <c r="G15" i="3" l="1"/>
  <c r="B16" s="1"/>
  <c r="G15" i="2"/>
  <c r="B16" s="1"/>
  <c r="E16" i="1"/>
  <c r="F16" s="1"/>
  <c r="C16" i="3" l="1"/>
  <c r="H15"/>
  <c r="D16"/>
  <c r="H15" i="2"/>
  <c r="C16"/>
  <c r="D16" s="1"/>
  <c r="G16" i="1"/>
  <c r="B17" s="1"/>
  <c r="E16" i="3" l="1"/>
  <c r="F16" s="1"/>
  <c r="E16" i="2"/>
  <c r="F16" s="1"/>
  <c r="C17" i="1"/>
  <c r="D17" s="1"/>
  <c r="H16"/>
  <c r="G16" i="3" l="1"/>
  <c r="B17" s="1"/>
  <c r="G16" i="2"/>
  <c r="B17" s="1"/>
  <c r="E17" i="1"/>
  <c r="F17" s="1"/>
  <c r="G17"/>
  <c r="B18" s="1"/>
  <c r="C17" i="3" l="1"/>
  <c r="D17" s="1"/>
  <c r="H16"/>
  <c r="C17" i="2"/>
  <c r="D17" s="1"/>
  <c r="H16"/>
  <c r="H17" i="1"/>
  <c r="C18"/>
  <c r="D18" s="1"/>
  <c r="E17" i="3" l="1"/>
  <c r="F17" s="1"/>
  <c r="E17" i="2"/>
  <c r="F17" s="1"/>
  <c r="E18" i="1"/>
  <c r="F18" s="1"/>
  <c r="G17" i="3" l="1"/>
  <c r="B18" s="1"/>
  <c r="G17" i="2"/>
  <c r="B18" s="1"/>
  <c r="G18" i="1"/>
  <c r="B19" s="1"/>
  <c r="C18" i="3" l="1"/>
  <c r="D18" s="1"/>
  <c r="H17"/>
  <c r="C18" i="2"/>
  <c r="D18" s="1"/>
  <c r="H17"/>
  <c r="C19" i="1"/>
  <c r="D19"/>
  <c r="H18"/>
  <c r="E18" i="3" l="1"/>
  <c r="F18" s="1"/>
  <c r="E18" i="2"/>
  <c r="F18" s="1"/>
  <c r="E19" i="1"/>
  <c r="F19" s="1"/>
  <c r="G18" i="3" l="1"/>
  <c r="B19" s="1"/>
  <c r="G18" i="2"/>
  <c r="B19" s="1"/>
  <c r="G19" i="1"/>
  <c r="B20" s="1"/>
  <c r="C19" i="3" l="1"/>
  <c r="D19" s="1"/>
  <c r="H18"/>
  <c r="C19" i="2"/>
  <c r="H18"/>
  <c r="D19"/>
  <c r="C20" i="1"/>
  <c r="D20" s="1"/>
  <c r="H19"/>
  <c r="E19" i="3" l="1"/>
  <c r="F19" s="1"/>
  <c r="E19" i="2"/>
  <c r="F19" s="1"/>
  <c r="E20" i="1"/>
  <c r="F20" s="1"/>
  <c r="G19" i="3" l="1"/>
  <c r="B20" s="1"/>
  <c r="G19" i="2"/>
  <c r="B20" s="1"/>
  <c r="G20" i="1"/>
  <c r="B21" s="1"/>
  <c r="C20" i="3" l="1"/>
  <c r="H19"/>
  <c r="D20"/>
  <c r="C20" i="2"/>
  <c r="D20" s="1"/>
  <c r="H19"/>
  <c r="C21" i="1"/>
  <c r="D21"/>
  <c r="H20"/>
  <c r="E20" i="3" l="1"/>
  <c r="F20" s="1"/>
  <c r="E20" i="2"/>
  <c r="F20" s="1"/>
  <c r="E21" i="1"/>
  <c r="F21" s="1"/>
  <c r="G21"/>
  <c r="B22" s="1"/>
  <c r="G20" i="3" l="1"/>
  <c r="B21" s="1"/>
  <c r="G20" i="2"/>
  <c r="B21" s="1"/>
  <c r="H21" i="1"/>
  <c r="C22"/>
  <c r="D22" s="1"/>
  <c r="C21" i="3" l="1"/>
  <c r="D21" s="1"/>
  <c r="H20"/>
  <c r="C21" i="2"/>
  <c r="H20"/>
  <c r="D21"/>
  <c r="E22" i="1"/>
  <c r="F22" s="1"/>
  <c r="E21" i="3" l="1"/>
  <c r="F21" s="1"/>
  <c r="E21" i="2"/>
  <c r="F21" s="1"/>
  <c r="G22" i="1"/>
  <c r="B23" s="1"/>
  <c r="G21" i="3" l="1"/>
  <c r="B22" s="1"/>
  <c r="G21" i="2"/>
  <c r="B22" s="1"/>
  <c r="C23" i="1"/>
  <c r="D23"/>
  <c r="H22"/>
  <c r="C22" i="3" l="1"/>
  <c r="H21"/>
  <c r="D22"/>
  <c r="C22" i="2"/>
  <c r="D22" s="1"/>
  <c r="H21"/>
  <c r="E23" i="1"/>
  <c r="F23" s="1"/>
  <c r="G23"/>
  <c r="B24" s="1"/>
  <c r="E22" i="3" l="1"/>
  <c r="F22" s="1"/>
  <c r="E22" i="2"/>
  <c r="F22" s="1"/>
  <c r="H23" i="1"/>
  <c r="C24"/>
  <c r="D24" s="1"/>
  <c r="G22" i="3" l="1"/>
  <c r="B23" s="1"/>
  <c r="G22" i="2"/>
  <c r="B23" s="1"/>
  <c r="E24" i="1"/>
  <c r="F24" s="1"/>
  <c r="C23" i="3" l="1"/>
  <c r="D23" s="1"/>
  <c r="H22"/>
  <c r="C23" i="2"/>
  <c r="H22"/>
  <c r="D23"/>
  <c r="G24" i="1"/>
  <c r="B25" s="1"/>
  <c r="E23" i="3" l="1"/>
  <c r="F23" s="1"/>
  <c r="E23" i="2"/>
  <c r="F23" s="1"/>
  <c r="C25" i="1"/>
  <c r="D25" s="1"/>
  <c r="H24"/>
  <c r="G23" i="3" l="1"/>
  <c r="B24" s="1"/>
  <c r="G23" i="2"/>
  <c r="B24" s="1"/>
  <c r="E25" i="1"/>
  <c r="F25" s="1"/>
  <c r="C24" i="3" l="1"/>
  <c r="H23"/>
  <c r="D24"/>
  <c r="C24" i="2"/>
  <c r="D24" s="1"/>
  <c r="H23"/>
  <c r="G25" i="1"/>
  <c r="B26" s="1"/>
  <c r="E24" i="3" l="1"/>
  <c r="F24" s="1"/>
  <c r="E24" i="2"/>
  <c r="F24" s="1"/>
  <c r="D26" i="1"/>
  <c r="C26"/>
  <c r="H25"/>
  <c r="G24" i="3" l="1"/>
  <c r="B25" s="1"/>
  <c r="G24" i="2"/>
  <c r="B25" s="1"/>
  <c r="G26" i="1"/>
  <c r="B27" s="1"/>
  <c r="E26"/>
  <c r="F26" s="1"/>
  <c r="C25" i="3" l="1"/>
  <c r="D25" s="1"/>
  <c r="H24"/>
  <c r="C25" i="2"/>
  <c r="H24"/>
  <c r="D25"/>
  <c r="C27" i="1"/>
  <c r="D27" s="1"/>
  <c r="H26"/>
  <c r="E25" i="3" l="1"/>
  <c r="F25" s="1"/>
  <c r="E25" i="2"/>
  <c r="F25" s="1"/>
  <c r="E27" i="1"/>
  <c r="F27" s="1"/>
  <c r="G25" i="3" l="1"/>
  <c r="B26" s="1"/>
  <c r="G25" i="2"/>
  <c r="B26" s="1"/>
  <c r="G27" i="1"/>
  <c r="B28" s="1"/>
  <c r="C26" i="3" l="1"/>
  <c r="H25"/>
  <c r="D26"/>
  <c r="C26" i="2"/>
  <c r="D26" s="1"/>
  <c r="H25"/>
  <c r="H27" i="1"/>
  <c r="C28"/>
  <c r="D28" s="1"/>
  <c r="E26" i="3" l="1"/>
  <c r="F26" s="1"/>
  <c r="E26" i="2"/>
  <c r="F26" s="1"/>
  <c r="G28" i="1"/>
  <c r="B29" s="1"/>
  <c r="E28"/>
  <c r="F28" s="1"/>
  <c r="G26" i="3" l="1"/>
  <c r="B27" s="1"/>
  <c r="G26" i="2"/>
  <c r="B27" s="1"/>
  <c r="C29" i="1"/>
  <c r="D29" s="1"/>
  <c r="H28"/>
  <c r="C27" i="3" l="1"/>
  <c r="D27" s="1"/>
  <c r="H26"/>
  <c r="C27" i="2"/>
  <c r="H26"/>
  <c r="D27"/>
  <c r="E29" i="1"/>
  <c r="F29" s="1"/>
  <c r="E27" i="3" l="1"/>
  <c r="F27" s="1"/>
  <c r="E27" i="2"/>
  <c r="F27" s="1"/>
  <c r="G29" i="1"/>
  <c r="B30" s="1"/>
  <c r="G27" i="3" l="1"/>
  <c r="B28" s="1"/>
  <c r="G27" i="2"/>
  <c r="B28" s="1"/>
  <c r="D30" i="1"/>
  <c r="C30"/>
  <c r="H29"/>
  <c r="C28" i="3" l="1"/>
  <c r="H27"/>
  <c r="D28"/>
  <c r="C28" i="2"/>
  <c r="D28" s="1"/>
  <c r="H27"/>
  <c r="G30" i="1"/>
  <c r="B31" s="1"/>
  <c r="E30"/>
  <c r="F30" s="1"/>
  <c r="E28" i="3" l="1"/>
  <c r="F28" s="1"/>
  <c r="E28" i="2"/>
  <c r="F28" s="1"/>
  <c r="C31" i="1"/>
  <c r="D31" s="1"/>
  <c r="H30"/>
  <c r="G28" i="3" l="1"/>
  <c r="B29" s="1"/>
  <c r="G28" i="2"/>
  <c r="B29" s="1"/>
  <c r="E31" i="1"/>
  <c r="F31" s="1"/>
  <c r="C29" i="3" l="1"/>
  <c r="D29" s="1"/>
  <c r="H28"/>
  <c r="C29" i="2"/>
  <c r="H28"/>
  <c r="D29"/>
  <c r="G31" i="1"/>
  <c r="B32" s="1"/>
  <c r="E29" i="3" l="1"/>
  <c r="F29" s="1"/>
  <c r="E29" i="2"/>
  <c r="F29" s="1"/>
  <c r="H31" i="1"/>
  <c r="C32"/>
  <c r="D32" s="1"/>
  <c r="G29" i="3" l="1"/>
  <c r="B30" s="1"/>
  <c r="G29" i="2"/>
  <c r="B30" s="1"/>
  <c r="G32" i="1"/>
  <c r="B33" s="1"/>
  <c r="E32"/>
  <c r="F32" s="1"/>
  <c r="C30" i="3" l="1"/>
  <c r="H29"/>
  <c r="D30"/>
  <c r="C30" i="2"/>
  <c r="D30" s="1"/>
  <c r="H29"/>
  <c r="C33" i="1"/>
  <c r="D33" s="1"/>
  <c r="H32"/>
  <c r="E30" i="3" l="1"/>
  <c r="F30" s="1"/>
  <c r="E30" i="2"/>
  <c r="F30" s="1"/>
  <c r="E33" i="1"/>
  <c r="F33" s="1"/>
  <c r="G30" i="3" l="1"/>
  <c r="B31" s="1"/>
  <c r="G30" i="2"/>
  <c r="B31" s="1"/>
  <c r="G33" i="1"/>
  <c r="B34" s="1"/>
  <c r="C31" i="3" l="1"/>
  <c r="D31" s="1"/>
  <c r="H30"/>
  <c r="C31" i="2"/>
  <c r="H30"/>
  <c r="D31"/>
  <c r="D34" i="1"/>
  <c r="C34"/>
  <c r="H33"/>
  <c r="E31" i="3" l="1"/>
  <c r="F31" s="1"/>
  <c r="E31" i="2"/>
  <c r="F31" s="1"/>
  <c r="G34" i="1"/>
  <c r="B35" s="1"/>
  <c r="E34"/>
  <c r="F34" s="1"/>
  <c r="G31" i="3" l="1"/>
  <c r="B32" s="1"/>
  <c r="G31" i="2"/>
  <c r="B32" s="1"/>
  <c r="C35" i="1"/>
  <c r="D35" s="1"/>
  <c r="H34"/>
  <c r="C32" i="3" l="1"/>
  <c r="H31"/>
  <c r="D32"/>
  <c r="C32" i="2"/>
  <c r="D32" s="1"/>
  <c r="H31"/>
  <c r="E35" i="1"/>
  <c r="F35" s="1"/>
  <c r="E32" i="3" l="1"/>
  <c r="F32" s="1"/>
  <c r="E32" i="2"/>
  <c r="F32" s="1"/>
  <c r="G35" i="1"/>
  <c r="B36" s="1"/>
  <c r="G32" i="3" l="1"/>
  <c r="B33" s="1"/>
  <c r="G32" i="2"/>
  <c r="B33" s="1"/>
  <c r="D36" i="1"/>
  <c r="C36"/>
  <c r="H35"/>
  <c r="C33" i="3" l="1"/>
  <c r="D33" s="1"/>
  <c r="H32"/>
  <c r="C33" i="2"/>
  <c r="H32"/>
  <c r="D33"/>
  <c r="G36" i="1"/>
  <c r="B37" s="1"/>
  <c r="E36"/>
  <c r="F36" s="1"/>
  <c r="E33" i="3" l="1"/>
  <c r="F33" s="1"/>
  <c r="E33" i="2"/>
  <c r="F33" s="1"/>
  <c r="C37" i="1"/>
  <c r="D37" s="1"/>
  <c r="H36"/>
  <c r="G33" i="3" l="1"/>
  <c r="B34" s="1"/>
  <c r="G33" i="2"/>
  <c r="B34" s="1"/>
  <c r="E37" i="1"/>
  <c r="F37" s="1"/>
  <c r="C34" i="3" l="1"/>
  <c r="H33"/>
  <c r="D34"/>
  <c r="C34" i="2"/>
  <c r="D34" s="1"/>
  <c r="H33"/>
  <c r="G37" i="1"/>
  <c r="B38" s="1"/>
  <c r="E34" i="3" l="1"/>
  <c r="F34" s="1"/>
  <c r="E34" i="2"/>
  <c r="F34" s="1"/>
  <c r="H37" i="1"/>
  <c r="C38"/>
  <c r="D38" s="1"/>
  <c r="G34" i="3" l="1"/>
  <c r="B35" s="1"/>
  <c r="G34" i="2"/>
  <c r="B35" s="1"/>
  <c r="G38" i="1"/>
  <c r="B39" s="1"/>
  <c r="E38"/>
  <c r="F38" s="1"/>
  <c r="C35" i="3" l="1"/>
  <c r="D35" s="1"/>
  <c r="H34"/>
  <c r="C35" i="2"/>
  <c r="H34"/>
  <c r="D35"/>
  <c r="C39" i="1"/>
  <c r="D39" s="1"/>
  <c r="H38"/>
  <c r="E35" i="3" l="1"/>
  <c r="F35" s="1"/>
  <c r="E35" i="2"/>
  <c r="F35" s="1"/>
  <c r="E39" i="1"/>
  <c r="F39" s="1"/>
  <c r="G35" i="3" l="1"/>
  <c r="B36" s="1"/>
  <c r="G35" i="2"/>
  <c r="B36" s="1"/>
  <c r="G39" i="1"/>
  <c r="B40" s="1"/>
  <c r="C36" i="3" l="1"/>
  <c r="H35"/>
  <c r="D36"/>
  <c r="C36" i="2"/>
  <c r="D36" s="1"/>
  <c r="H35"/>
  <c r="D40" i="1"/>
  <c r="C40"/>
  <c r="H39"/>
  <c r="E36" i="3" l="1"/>
  <c r="F36" s="1"/>
  <c r="E36" i="2"/>
  <c r="F36" s="1"/>
  <c r="G40" i="1"/>
  <c r="B41" s="1"/>
  <c r="E40"/>
  <c r="F40" s="1"/>
  <c r="G36" i="3" l="1"/>
  <c r="B37" s="1"/>
  <c r="G36" i="2"/>
  <c r="B37" s="1"/>
  <c r="C41" i="1"/>
  <c r="D41" s="1"/>
  <c r="H40"/>
  <c r="C37" i="3" l="1"/>
  <c r="D37" s="1"/>
  <c r="H36"/>
  <c r="C37" i="2"/>
  <c r="H36"/>
  <c r="D37"/>
  <c r="E41" i="1"/>
  <c r="F41" s="1"/>
  <c r="G41"/>
  <c r="B42" s="1"/>
  <c r="E37" i="3" l="1"/>
  <c r="F37" s="1"/>
  <c r="E37" i="2"/>
  <c r="F37" s="1"/>
  <c r="H41" i="1"/>
  <c r="C42"/>
  <c r="D42" s="1"/>
  <c r="G37" i="3" l="1"/>
  <c r="B38" s="1"/>
  <c r="G37" i="2"/>
  <c r="B38" s="1"/>
  <c r="E42" i="1"/>
  <c r="F42" s="1"/>
  <c r="C38" i="3" l="1"/>
  <c r="H37"/>
  <c r="D38"/>
  <c r="C38" i="2"/>
  <c r="D38" s="1"/>
  <c r="H37"/>
  <c r="G42" i="1"/>
  <c r="B43" s="1"/>
  <c r="E38" i="3" l="1"/>
  <c r="F38" s="1"/>
  <c r="E38" i="2"/>
  <c r="F38" s="1"/>
  <c r="C43" i="1"/>
  <c r="D43" s="1"/>
  <c r="H42"/>
  <c r="G38" i="3" l="1"/>
  <c r="B39" s="1"/>
  <c r="G38" i="2"/>
  <c r="B39" s="1"/>
  <c r="E43" i="1"/>
  <c r="F43" s="1"/>
  <c r="C39" i="3" l="1"/>
  <c r="D39" s="1"/>
  <c r="H38"/>
  <c r="C39" i="2"/>
  <c r="H38"/>
  <c r="D39"/>
  <c r="G43" i="1"/>
  <c r="B44" s="1"/>
  <c r="E39" i="3" l="1"/>
  <c r="F39" s="1"/>
  <c r="E39" i="2"/>
  <c r="F39" s="1"/>
  <c r="D44" i="1"/>
  <c r="C44"/>
  <c r="H43"/>
  <c r="G39" i="3" l="1"/>
  <c r="B40" s="1"/>
  <c r="G39" i="2"/>
  <c r="B40" s="1"/>
  <c r="G44" i="1"/>
  <c r="B45" s="1"/>
  <c r="E44"/>
  <c r="F44" s="1"/>
  <c r="C40" i="3" l="1"/>
  <c r="H39"/>
  <c r="D40"/>
  <c r="C40" i="2"/>
  <c r="D40" s="1"/>
  <c r="H39"/>
  <c r="C45" i="1"/>
  <c r="D45"/>
  <c r="H44"/>
  <c r="E40" i="3" l="1"/>
  <c r="F40" s="1"/>
  <c r="E40" i="2"/>
  <c r="F40" s="1"/>
  <c r="E45" i="1"/>
  <c r="F45" s="1"/>
  <c r="G40" i="3" l="1"/>
  <c r="B41" s="1"/>
  <c r="G40" i="2"/>
  <c r="B41" s="1"/>
  <c r="G45" i="1"/>
  <c r="B46" s="1"/>
  <c r="C41" i="3" l="1"/>
  <c r="D41" s="1"/>
  <c r="H40"/>
  <c r="C41" i="2"/>
  <c r="H40"/>
  <c r="D41"/>
  <c r="H45" i="1"/>
  <c r="C46"/>
  <c r="D46" s="1"/>
  <c r="E41" i="3" l="1"/>
  <c r="F41" s="1"/>
  <c r="E41" i="2"/>
  <c r="F41" s="1"/>
  <c r="G46" i="1"/>
  <c r="B47" s="1"/>
  <c r="E46"/>
  <c r="F46" s="1"/>
  <c r="G41" i="3" l="1"/>
  <c r="B42" s="1"/>
  <c r="G41" i="2"/>
  <c r="B42" s="1"/>
  <c r="C47" i="1"/>
  <c r="D47"/>
  <c r="H46"/>
  <c r="C42" i="3" l="1"/>
  <c r="H41"/>
  <c r="D42"/>
  <c r="C42" i="2"/>
  <c r="D42" s="1"/>
  <c r="H41"/>
  <c r="E47" i="1"/>
  <c r="F47" s="1"/>
  <c r="E42" i="3" l="1"/>
  <c r="F42" s="1"/>
  <c r="E42" i="2"/>
  <c r="F42" s="1"/>
  <c r="G47" i="1"/>
  <c r="B48" s="1"/>
  <c r="G42" i="3" l="1"/>
  <c r="B43" s="1"/>
  <c r="G42" i="2"/>
  <c r="B43" s="1"/>
  <c r="D48" i="1"/>
  <c r="C48"/>
  <c r="H47"/>
  <c r="C43" i="3" l="1"/>
  <c r="D43" s="1"/>
  <c r="H42"/>
  <c r="C43" i="2"/>
  <c r="H42"/>
  <c r="D43"/>
  <c r="E48" i="1"/>
  <c r="F48" s="1"/>
  <c r="E43" i="3" l="1"/>
  <c r="F43" s="1"/>
  <c r="E43" i="2"/>
  <c r="F43" s="1"/>
  <c r="G48" i="1"/>
  <c r="B49" s="1"/>
  <c r="G43" i="3" l="1"/>
  <c r="B44" s="1"/>
  <c r="G43" i="2"/>
  <c r="B44" s="1"/>
  <c r="C49" i="1"/>
  <c r="D49"/>
  <c r="H48"/>
  <c r="C44" i="3" l="1"/>
  <c r="H43"/>
  <c r="D44"/>
  <c r="C44" i="2"/>
  <c r="D44" s="1"/>
  <c r="H43"/>
  <c r="E49" i="1"/>
  <c r="F49" s="1"/>
  <c r="E44" i="3" l="1"/>
  <c r="F44" s="1"/>
  <c r="E44" i="2"/>
  <c r="F44" s="1"/>
  <c r="G49" i="1"/>
  <c r="B50" s="1"/>
  <c r="G44" i="3" l="1"/>
  <c r="B45" s="1"/>
  <c r="G44" i="2"/>
  <c r="B45" s="1"/>
  <c r="H49" i="1"/>
  <c r="C50"/>
  <c r="D50" s="1"/>
  <c r="C45" i="3" l="1"/>
  <c r="D45" s="1"/>
  <c r="H44"/>
  <c r="C45" i="2"/>
  <c r="H44"/>
  <c r="D45"/>
  <c r="G50" i="1"/>
  <c r="B51" s="1"/>
  <c r="E50"/>
  <c r="F50" s="1"/>
  <c r="E45" i="3" l="1"/>
  <c r="F45" s="1"/>
  <c r="E45" i="2"/>
  <c r="F45" s="1"/>
  <c r="C51" i="1"/>
  <c r="D51"/>
  <c r="H50"/>
  <c r="G45" i="3" l="1"/>
  <c r="B46" s="1"/>
  <c r="G45" i="2"/>
  <c r="B46" s="1"/>
  <c r="E51" i="1"/>
  <c r="F51" s="1"/>
  <c r="C46" i="3" l="1"/>
  <c r="H45"/>
  <c r="D46"/>
  <c r="C46" i="2"/>
  <c r="D46" s="1"/>
  <c r="H45"/>
  <c r="G51" i="1"/>
  <c r="E46" i="3" l="1"/>
  <c r="F46" s="1"/>
  <c r="E46" i="2"/>
  <c r="F46" s="1"/>
  <c r="G46" i="3" l="1"/>
  <c r="B47" s="1"/>
  <c r="G46" i="2"/>
  <c r="B47" s="1"/>
  <c r="C47" i="3" l="1"/>
  <c r="D47" s="1"/>
  <c r="H46"/>
  <c r="C47" i="2"/>
  <c r="H46"/>
  <c r="D47"/>
  <c r="E47" i="3" l="1"/>
  <c r="F47" s="1"/>
  <c r="E47" i="2"/>
  <c r="F47" s="1"/>
  <c r="G47" i="3" l="1"/>
  <c r="B48" s="1"/>
  <c r="G47" i="2"/>
  <c r="B48" s="1"/>
  <c r="C48" i="3" l="1"/>
  <c r="H47"/>
  <c r="D48"/>
  <c r="C48" i="2"/>
  <c r="D48" s="1"/>
  <c r="H47"/>
  <c r="E48" i="3" l="1"/>
  <c r="F48" s="1"/>
  <c r="E48" i="2"/>
  <c r="F48" s="1"/>
  <c r="G48" i="3" l="1"/>
  <c r="B49" s="1"/>
  <c r="G48" i="2"/>
  <c r="B49" s="1"/>
  <c r="C49" i="3" l="1"/>
  <c r="D49" s="1"/>
  <c r="H48"/>
  <c r="C49" i="2"/>
  <c r="H48"/>
  <c r="D49"/>
  <c r="E49" i="3" l="1"/>
  <c r="F49" s="1"/>
  <c r="E49" i="2"/>
  <c r="F49" s="1"/>
  <c r="G49" i="3" l="1"/>
  <c r="B50" s="1"/>
  <c r="G49" i="2"/>
  <c r="B50" s="1"/>
  <c r="C50" i="3" l="1"/>
  <c r="H49"/>
  <c r="D50"/>
  <c r="C50" i="2"/>
  <c r="D50" s="1"/>
  <c r="H49"/>
  <c r="E50" i="3" l="1"/>
  <c r="F50" s="1"/>
  <c r="E50" i="2"/>
  <c r="F50" s="1"/>
  <c r="G50" i="3" l="1"/>
  <c r="G50" i="2"/>
  <c r="B51" s="1"/>
  <c r="C51" l="1"/>
  <c r="H50"/>
  <c r="D51"/>
  <c r="E51" l="1"/>
  <c r="F51" s="1"/>
  <c r="G51" l="1"/>
</calcChain>
</file>

<file path=xl/sharedStrings.xml><?xml version="1.0" encoding="utf-8"?>
<sst xmlns="http://schemas.openxmlformats.org/spreadsheetml/2006/main" count="56" uniqueCount="21">
  <si>
    <t>Revised 
mortgage
balance</t>
  </si>
  <si>
    <t>Total
Outlay</t>
  </si>
  <si>
    <t>Balance at 
the beginning 
of the period</t>
  </si>
  <si>
    <t>Payment Dates</t>
  </si>
  <si>
    <t>Interest Charged</t>
  </si>
  <si>
    <t>Quarterly Payment</t>
  </si>
  <si>
    <t>Capital Repaid</t>
  </si>
  <si>
    <t>Outstanding balance @ quarter end</t>
  </si>
  <si>
    <t>LOAN PAYMENT SCHEDULE</t>
  </si>
  <si>
    <t>Loan Facility</t>
  </si>
  <si>
    <t>Term</t>
  </si>
  <si>
    <t>Interest Rate</t>
  </si>
  <si>
    <t>Drawdown date:</t>
  </si>
  <si>
    <t>Lender:</t>
  </si>
  <si>
    <t>Glenny Property Partnership</t>
  </si>
  <si>
    <t>Borrower:</t>
  </si>
  <si>
    <t>New Horizons Retirement Benefits Scheme</t>
  </si>
  <si>
    <t>TERM DATES</t>
  </si>
  <si>
    <t>LOAN ACCOUNT SCHEDULE</t>
  </si>
  <si>
    <t xml:space="preserve"> Loan Repayment Instalments</t>
  </si>
  <si>
    <t>Term Date</t>
  </si>
</sst>
</file>

<file path=xl/styles.xml><?xml version="1.0" encoding="utf-8"?>
<styleSheet xmlns="http://schemas.openxmlformats.org/spreadsheetml/2006/main">
  <numFmts count="6">
    <numFmt numFmtId="8" formatCode="&quot;£&quot;#,##0.00;[Red]\-&quot;£&quot;#,##0.00"/>
    <numFmt numFmtId="44" formatCode="_-&quot;£&quot;* #,##0.00_-;\-&quot;£&quot;* #,##0.00_-;_-&quot;£&quot;* &quot;-&quot;??_-;_-@_-"/>
    <numFmt numFmtId="166" formatCode="#,##0_ ;\-#,##0\ "/>
    <numFmt numFmtId="167" formatCode="mmm\-yyyy"/>
    <numFmt numFmtId="170" formatCode="_-&quot;£&quot;* #,##0_-;\-&quot;£&quot;* #,##0_-;_-&quot;£&quot;* &quot;-&quot;??_-;_-@_-"/>
    <numFmt numFmtId="172" formatCode="&quot;£&quot;#,##0.00"/>
  </numFmts>
  <fonts count="13">
    <font>
      <sz val="10"/>
      <name val="Times New Roman"/>
    </font>
    <font>
      <sz val="10"/>
      <name val="Times New Roman"/>
    </font>
    <font>
      <sz val="20"/>
      <name val="Times New Roman"/>
      <family val="1"/>
    </font>
    <font>
      <sz val="10"/>
      <name val="Arial"/>
      <family val="2"/>
    </font>
    <font>
      <b/>
      <sz val="9"/>
      <name val="Arial"/>
      <family val="2"/>
    </font>
    <font>
      <sz val="10"/>
      <color indexed="9"/>
      <name val="Times New Roman"/>
    </font>
    <font>
      <sz val="10"/>
      <color indexed="9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Times New Roman"/>
    </font>
    <font>
      <b/>
      <i/>
      <sz val="20"/>
      <name val="Arial"/>
      <family val="2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44" fontId="0" fillId="0" borderId="0" xfId="1" applyFont="1" applyAlignment="1" applyProtection="1">
      <alignment horizontal="centerContinuous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Continuous" vertical="center"/>
    </xf>
    <xf numFmtId="167" fontId="0" fillId="0" borderId="0" xfId="0" applyNumberFormat="1" applyAlignment="1" applyProtection="1">
      <alignment horizontal="center" vertical="center"/>
    </xf>
    <xf numFmtId="44" fontId="0" fillId="0" borderId="0" xfId="1" applyFont="1" applyAlignment="1" applyProtection="1">
      <alignment horizontal="center" vertical="center"/>
    </xf>
    <xf numFmtId="166" fontId="0" fillId="0" borderId="0" xfId="1" applyNumberFormat="1" applyFont="1" applyAlignment="1" applyProtection="1">
      <alignment horizontal="center" vertical="center"/>
    </xf>
    <xf numFmtId="10" fontId="0" fillId="0" borderId="0" xfId="2" applyNumberFormat="1" applyFont="1" applyAlignment="1" applyProtection="1">
      <alignment horizontal="center" vertical="center"/>
    </xf>
    <xf numFmtId="167" fontId="4" fillId="0" borderId="1" xfId="0" applyNumberFormat="1" applyFont="1" applyBorder="1" applyAlignment="1" applyProtection="1">
      <alignment horizontal="center" vertical="center" wrapText="1"/>
    </xf>
    <xf numFmtId="44" fontId="4" fillId="0" borderId="2" xfId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172" fontId="0" fillId="0" borderId="0" xfId="0" applyNumberForma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7" fontId="3" fillId="0" borderId="4" xfId="0" applyNumberFormat="1" applyFont="1" applyBorder="1" applyAlignment="1" applyProtection="1">
      <alignment horizontal="center" vertical="center"/>
    </xf>
    <xf numFmtId="44" fontId="3" fillId="0" borderId="5" xfId="1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44" fontId="3" fillId="0" borderId="6" xfId="0" applyNumberFormat="1" applyFont="1" applyBorder="1" applyAlignment="1" applyProtection="1">
      <alignment horizontal="center" vertical="center"/>
    </xf>
    <xf numFmtId="17" fontId="3" fillId="0" borderId="7" xfId="0" applyNumberFormat="1" applyFont="1" applyBorder="1" applyAlignment="1" applyProtection="1">
      <alignment horizontal="center" vertical="center"/>
    </xf>
    <xf numFmtId="44" fontId="3" fillId="0" borderId="8" xfId="0" applyNumberFormat="1" applyFont="1" applyBorder="1" applyAlignment="1" applyProtection="1">
      <alignment horizontal="center" vertical="center"/>
    </xf>
    <xf numFmtId="17" fontId="3" fillId="0" borderId="9" xfId="0" applyNumberFormat="1" applyFont="1" applyBorder="1" applyAlignment="1" applyProtection="1">
      <alignment horizontal="center" vertical="center"/>
    </xf>
    <xf numFmtId="44" fontId="3" fillId="0" borderId="10" xfId="1" applyFont="1" applyBorder="1" applyAlignment="1" applyProtection="1">
      <alignment horizontal="center" vertical="center"/>
    </xf>
    <xf numFmtId="44" fontId="3" fillId="0" borderId="11" xfId="0" applyNumberFormat="1" applyFont="1" applyBorder="1" applyAlignment="1" applyProtection="1">
      <alignment horizontal="center" vertical="center"/>
    </xf>
    <xf numFmtId="17" fontId="6" fillId="0" borderId="0" xfId="0" applyNumberFormat="1" applyFont="1" applyAlignment="1" applyProtection="1">
      <alignment horizontal="center" vertical="center"/>
    </xf>
    <xf numFmtId="44" fontId="6" fillId="0" borderId="0" xfId="1" applyFont="1" applyAlignment="1" applyProtection="1">
      <alignment horizontal="center" vertical="center"/>
    </xf>
    <xf numFmtId="44" fontId="3" fillId="0" borderId="0" xfId="0" applyNumberFormat="1" applyFont="1" applyAlignment="1" applyProtection="1">
      <alignment horizontal="center" vertical="center"/>
    </xf>
    <xf numFmtId="167" fontId="7" fillId="0" borderId="0" xfId="0" applyNumberFormat="1" applyFont="1" applyAlignment="1" applyProtection="1">
      <alignment horizontal="centerContinuous" vertical="center"/>
    </xf>
    <xf numFmtId="0" fontId="5" fillId="2" borderId="0" xfId="0" applyFont="1" applyFill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14" fontId="6" fillId="2" borderId="0" xfId="0" applyNumberFormat="1" applyFont="1" applyFill="1" applyBorder="1" applyAlignment="1" applyProtection="1">
      <alignment horizontal="center" vertical="center"/>
    </xf>
    <xf numFmtId="172" fontId="6" fillId="2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167" fontId="2" fillId="0" borderId="0" xfId="0" applyNumberFormat="1" applyFont="1" applyAlignment="1" applyProtection="1">
      <alignment vertical="center"/>
    </xf>
    <xf numFmtId="15" fontId="3" fillId="0" borderId="0" xfId="0" applyNumberFormat="1" applyFont="1" applyAlignment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167" fontId="9" fillId="0" borderId="0" xfId="0" applyNumberFormat="1" applyFont="1" applyAlignment="1" applyProtection="1">
      <alignment horizontal="centerContinuous" vertical="center"/>
    </xf>
    <xf numFmtId="167" fontId="3" fillId="0" borderId="0" xfId="0" applyNumberFormat="1" applyFont="1" applyAlignment="1" applyProtection="1">
      <alignment horizontal="left" vertical="center"/>
    </xf>
    <xf numFmtId="44" fontId="10" fillId="0" borderId="0" xfId="1" applyFont="1" applyAlignment="1" applyProtection="1">
      <alignment horizontal="centerContinuous" vertical="center"/>
    </xf>
    <xf numFmtId="167" fontId="8" fillId="2" borderId="12" xfId="0" applyNumberFormat="1" applyFont="1" applyFill="1" applyBorder="1" applyAlignment="1" applyProtection="1">
      <alignment horizontal="center" vertical="center"/>
    </xf>
    <xf numFmtId="44" fontId="8" fillId="2" borderId="12" xfId="1" applyFont="1" applyFill="1" applyBorder="1" applyAlignment="1" applyProtection="1">
      <alignment horizontal="center" vertical="center"/>
    </xf>
    <xf numFmtId="8" fontId="3" fillId="2" borderId="13" xfId="1" applyNumberFormat="1" applyFont="1" applyFill="1" applyBorder="1" applyAlignment="1" applyProtection="1">
      <alignment horizontal="center" vertical="center"/>
    </xf>
    <xf numFmtId="44" fontId="12" fillId="0" borderId="0" xfId="1" applyFont="1" applyAlignment="1" applyProtection="1">
      <alignment horizontal="centerContinuous" vertical="center"/>
    </xf>
    <xf numFmtId="0" fontId="12" fillId="0" borderId="0" xfId="0" applyFont="1" applyAlignment="1" applyProtection="1">
      <alignment horizontal="centerContinuous" vertical="center"/>
    </xf>
    <xf numFmtId="0" fontId="12" fillId="0" borderId="0" xfId="0" applyFont="1" applyAlignment="1" applyProtection="1">
      <alignment horizontal="center" vertical="center"/>
    </xf>
    <xf numFmtId="170" fontId="3" fillId="2" borderId="13" xfId="1" applyNumberFormat="1" applyFont="1" applyFill="1" applyBorder="1" applyAlignment="1" applyProtection="1">
      <alignment horizontal="center" vertical="center"/>
    </xf>
    <xf numFmtId="166" fontId="3" fillId="2" borderId="13" xfId="1" applyNumberFormat="1" applyFont="1" applyFill="1" applyBorder="1" applyAlignment="1" applyProtection="1">
      <alignment horizontal="center" vertical="center"/>
    </xf>
    <xf numFmtId="10" fontId="3" fillId="2" borderId="13" xfId="2" applyNumberFormat="1" applyFont="1" applyFill="1" applyBorder="1" applyAlignment="1" applyProtection="1">
      <alignment horizontal="center" vertical="center"/>
    </xf>
    <xf numFmtId="167" fontId="11" fillId="0" borderId="0" xfId="0" applyNumberFormat="1" applyFont="1" applyAlignment="1" applyProtection="1">
      <alignment horizontal="left" vertical="center"/>
    </xf>
    <xf numFmtId="167" fontId="9" fillId="0" borderId="0" xfId="0" applyNumberFormat="1" applyFont="1" applyAlignment="1" applyProtection="1">
      <alignment horizontal="lef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4"/>
  <sheetViews>
    <sheetView showGridLines="0" topLeftCell="A10" workbookViewId="0">
      <selection activeCell="I10" sqref="A1:I65536"/>
    </sheetView>
  </sheetViews>
  <sheetFormatPr defaultRowHeight="12.75"/>
  <cols>
    <col min="1" max="1" width="14" style="4" customWidth="1"/>
    <col min="2" max="2" width="14.1640625" style="5" customWidth="1"/>
    <col min="3" max="3" width="13.1640625" style="5" customWidth="1"/>
    <col min="4" max="4" width="15.1640625" style="5" hidden="1" customWidth="1"/>
    <col min="5" max="5" width="16.6640625" style="5" customWidth="1"/>
    <col min="6" max="6" width="15" style="5" customWidth="1"/>
    <col min="7" max="7" width="18.1640625" style="5" customWidth="1"/>
    <col min="8" max="8" width="14.5" style="2" hidden="1" customWidth="1"/>
    <col min="9" max="11" width="9.33203125" style="2"/>
    <col min="12" max="12" width="11.83203125" style="28" bestFit="1" customWidth="1"/>
    <col min="13" max="13" width="9.33203125" style="28"/>
    <col min="14" max="14" width="9.5" style="28" bestFit="1" customWidth="1"/>
    <col min="15" max="16384" width="9.33203125" style="2"/>
  </cols>
  <sheetData>
    <row r="1" spans="1:14" ht="24" customHeight="1">
      <c r="A1" s="48" t="s">
        <v>8</v>
      </c>
      <c r="B1" s="48"/>
      <c r="C1" s="48"/>
      <c r="D1" s="48"/>
      <c r="E1" s="48"/>
      <c r="F1" s="48"/>
      <c r="G1" s="48"/>
      <c r="H1" s="48"/>
    </row>
    <row r="2" spans="1:14" s="44" customFormat="1">
      <c r="A2" s="36"/>
      <c r="B2" s="42"/>
      <c r="C2" s="42"/>
      <c r="D2" s="42"/>
      <c r="E2" s="42"/>
      <c r="F2" s="42"/>
      <c r="G2" s="42"/>
      <c r="H2" s="43"/>
      <c r="L2" s="28"/>
      <c r="M2" s="28"/>
      <c r="N2" s="28"/>
    </row>
    <row r="3" spans="1:14" s="14" customFormat="1">
      <c r="A3" s="49" t="s">
        <v>13</v>
      </c>
      <c r="B3" s="49"/>
      <c r="C3" s="37" t="s">
        <v>14</v>
      </c>
      <c r="D3" s="37"/>
      <c r="E3" s="37"/>
      <c r="F3" s="37"/>
      <c r="G3" s="37"/>
      <c r="H3" s="37"/>
      <c r="L3" s="35"/>
      <c r="M3" s="35"/>
      <c r="N3" s="35"/>
    </row>
    <row r="4" spans="1:14" s="14" customFormat="1">
      <c r="A4" s="49" t="s">
        <v>15</v>
      </c>
      <c r="B4" s="49"/>
      <c r="C4" s="37" t="s">
        <v>16</v>
      </c>
      <c r="D4" s="37"/>
      <c r="E4" s="37"/>
      <c r="F4" s="37"/>
      <c r="G4" s="37"/>
      <c r="H4" s="37"/>
      <c r="L4" s="35"/>
      <c r="M4" s="35"/>
      <c r="N4" s="35"/>
    </row>
    <row r="5" spans="1:14" ht="12" customHeight="1">
      <c r="A5" s="27"/>
      <c r="B5" s="38"/>
      <c r="C5" s="1"/>
      <c r="D5" s="1"/>
      <c r="E5" s="1"/>
      <c r="F5" s="1"/>
      <c r="G5" s="1"/>
      <c r="H5" s="3"/>
    </row>
    <row r="6" spans="1:14" ht="12" customHeight="1">
      <c r="A6" s="49" t="s">
        <v>12</v>
      </c>
      <c r="B6" s="49"/>
      <c r="C6" s="34">
        <v>40396</v>
      </c>
      <c r="D6" s="33"/>
      <c r="E6" s="33"/>
      <c r="F6" s="33"/>
      <c r="G6" s="33"/>
      <c r="H6" s="33"/>
    </row>
    <row r="7" spans="1:14" ht="12" customHeight="1" thickBot="1">
      <c r="G7" s="2"/>
    </row>
    <row r="8" spans="1:14" ht="14.25" thickTop="1" thickBot="1">
      <c r="A8" s="39" t="s">
        <v>9</v>
      </c>
      <c r="B8" s="45">
        <v>95500</v>
      </c>
      <c r="C8" s="40" t="s">
        <v>10</v>
      </c>
      <c r="D8" s="46">
        <v>10</v>
      </c>
      <c r="E8" s="40" t="s">
        <v>11</v>
      </c>
      <c r="F8" s="47">
        <v>3.5000000000000003E-2</v>
      </c>
      <c r="G8" s="40" t="s">
        <v>5</v>
      </c>
      <c r="H8" s="41">
        <f>-PMT($F$8/4,D8*4,B8)</f>
        <v>2839.9600583467864</v>
      </c>
      <c r="L8" s="30">
        <f>C6</f>
        <v>40396</v>
      </c>
      <c r="M8" s="29"/>
      <c r="N8" s="31">
        <f>((B8*F8)/365)*L10</f>
        <v>503.66438356164389</v>
      </c>
    </row>
    <row r="9" spans="1:14" ht="13.5" thickTop="1">
      <c r="D9" s="6"/>
      <c r="F9" s="7"/>
      <c r="G9" s="2"/>
      <c r="L9" s="30">
        <v>40451</v>
      </c>
      <c r="M9" s="29"/>
      <c r="N9" s="29"/>
    </row>
    <row r="10" spans="1:14" ht="65.25" customHeight="1">
      <c r="A10" s="8" t="s">
        <v>3</v>
      </c>
      <c r="B10" s="9" t="s">
        <v>2</v>
      </c>
      <c r="C10" s="9" t="s">
        <v>4</v>
      </c>
      <c r="D10" s="9" t="s">
        <v>0</v>
      </c>
      <c r="E10" s="9" t="s">
        <v>5</v>
      </c>
      <c r="F10" s="9" t="s">
        <v>6</v>
      </c>
      <c r="G10" s="9" t="s">
        <v>7</v>
      </c>
      <c r="H10" s="10" t="s">
        <v>1</v>
      </c>
      <c r="L10" s="32">
        <f>L9-L8</f>
        <v>55</v>
      </c>
      <c r="M10" s="29"/>
      <c r="N10" s="29"/>
    </row>
    <row r="11" spans="1:14">
      <c r="A11" s="15">
        <v>40451</v>
      </c>
      <c r="B11" s="16">
        <f>B8</f>
        <v>95500</v>
      </c>
      <c r="C11" s="16">
        <f>(B11*$F$8/4)+N8</f>
        <v>1339.2893835616439</v>
      </c>
      <c r="D11" s="16">
        <f>SUM(B11:C11)</f>
        <v>96839.289383561641</v>
      </c>
      <c r="E11" s="17">
        <f>H8+N8</f>
        <v>3343.6244419084301</v>
      </c>
      <c r="F11" s="16">
        <f>IF((E11-C11)&gt;D11,D11,E11-C11)</f>
        <v>2004.3350583467861</v>
      </c>
      <c r="G11" s="16">
        <f>D11-E11</f>
        <v>93495.664941653216</v>
      </c>
      <c r="H11" s="18">
        <f>SUM(E11)</f>
        <v>3343.6244419084301</v>
      </c>
    </row>
    <row r="12" spans="1:14">
      <c r="A12" s="19">
        <v>40543</v>
      </c>
      <c r="B12" s="17">
        <f>IF(G11&lt;0,0,G11)</f>
        <v>93495.664941653216</v>
      </c>
      <c r="C12" s="17">
        <f t="shared" ref="C12:C18" si="0">B12*$F$8/4</f>
        <v>818.08706823946568</v>
      </c>
      <c r="D12" s="17">
        <f t="shared" ref="D12:D22" si="1">SUM(B12:C12)</f>
        <v>94313.752009892676</v>
      </c>
      <c r="E12" s="17">
        <f>H8</f>
        <v>2839.9600583467864</v>
      </c>
      <c r="F12" s="17">
        <f>IF((E12-C12)&gt;D12,D12,E12-C12)</f>
        <v>2021.8729901073207</v>
      </c>
      <c r="G12" s="17">
        <f t="shared" ref="G12:G34" si="2">D12-E12</f>
        <v>91473.791951545893</v>
      </c>
      <c r="H12" s="20">
        <f>IF(B13&gt;0,E12+H11,0)</f>
        <v>6183.584500255216</v>
      </c>
    </row>
    <row r="13" spans="1:14">
      <c r="A13" s="19">
        <v>40633</v>
      </c>
      <c r="B13" s="17">
        <f t="shared" ref="B13:B51" si="3">IF(G12&lt;0,0,G12)</f>
        <v>91473.791951545893</v>
      </c>
      <c r="C13" s="17">
        <f t="shared" si="0"/>
        <v>800.39567957602662</v>
      </c>
      <c r="D13" s="17">
        <f t="shared" si="1"/>
        <v>92274.187631121924</v>
      </c>
      <c r="E13" s="17">
        <f t="shared" ref="E13:E51" si="4">IF(D13&lt;E12,D13,E12)</f>
        <v>2839.9600583467864</v>
      </c>
      <c r="F13" s="17">
        <f t="shared" ref="F13:F24" si="5">IF((E13-C13)&gt;D13,D13,E13-C13)</f>
        <v>2039.5643787707597</v>
      </c>
      <c r="G13" s="17">
        <f t="shared" si="2"/>
        <v>89434.22757277514</v>
      </c>
      <c r="H13" s="20">
        <f>IF(B14&gt;0,E13+H12,0)</f>
        <v>9023.5445586020032</v>
      </c>
    </row>
    <row r="14" spans="1:14">
      <c r="A14" s="21">
        <v>40724</v>
      </c>
      <c r="B14" s="22">
        <f t="shared" si="3"/>
        <v>89434.22757277514</v>
      </c>
      <c r="C14" s="22">
        <f t="shared" si="0"/>
        <v>782.54949126178258</v>
      </c>
      <c r="D14" s="22">
        <f t="shared" si="1"/>
        <v>90216.777064036927</v>
      </c>
      <c r="E14" s="22">
        <f t="shared" si="4"/>
        <v>2839.9600583467864</v>
      </c>
      <c r="F14" s="22">
        <f t="shared" si="5"/>
        <v>2057.410567085004</v>
      </c>
      <c r="G14" s="22">
        <f t="shared" si="2"/>
        <v>87376.817005690144</v>
      </c>
      <c r="H14" s="23">
        <f t="shared" ref="H14:H49" si="6">IF(B15&gt;0,E14+H13,0)</f>
        <v>11863.50461694879</v>
      </c>
    </row>
    <row r="15" spans="1:14">
      <c r="A15" s="15">
        <v>40816</v>
      </c>
      <c r="B15" s="16">
        <f t="shared" si="3"/>
        <v>87376.817005690144</v>
      </c>
      <c r="C15" s="16">
        <f t="shared" si="0"/>
        <v>764.54714879978883</v>
      </c>
      <c r="D15" s="16">
        <f t="shared" si="1"/>
        <v>88141.364154489929</v>
      </c>
      <c r="E15" s="16">
        <f t="shared" si="4"/>
        <v>2839.9600583467864</v>
      </c>
      <c r="F15" s="16">
        <f t="shared" si="5"/>
        <v>2075.4129095469975</v>
      </c>
      <c r="G15" s="16">
        <f t="shared" si="2"/>
        <v>85301.404096143146</v>
      </c>
      <c r="H15" s="18">
        <f t="shared" si="6"/>
        <v>14703.464675295578</v>
      </c>
    </row>
    <row r="16" spans="1:14">
      <c r="A16" s="19">
        <v>40908</v>
      </c>
      <c r="B16" s="17">
        <f t="shared" si="3"/>
        <v>85301.404096143146</v>
      </c>
      <c r="C16" s="17">
        <f t="shared" si="0"/>
        <v>746.38728584125261</v>
      </c>
      <c r="D16" s="17">
        <f t="shared" si="1"/>
        <v>86047.791381984396</v>
      </c>
      <c r="E16" s="17">
        <f t="shared" si="4"/>
        <v>2839.9600583467864</v>
      </c>
      <c r="F16" s="17">
        <f t="shared" si="5"/>
        <v>2093.572772505534</v>
      </c>
      <c r="G16" s="17">
        <f t="shared" si="2"/>
        <v>83207.831323637613</v>
      </c>
      <c r="H16" s="20">
        <f t="shared" si="6"/>
        <v>17543.424733642365</v>
      </c>
    </row>
    <row r="17" spans="1:8">
      <c r="A17" s="19">
        <v>40999</v>
      </c>
      <c r="B17" s="17">
        <f t="shared" si="3"/>
        <v>83207.831323637613</v>
      </c>
      <c r="C17" s="17">
        <f t="shared" si="0"/>
        <v>728.0685240818292</v>
      </c>
      <c r="D17" s="17">
        <f t="shared" si="1"/>
        <v>83935.89984771944</v>
      </c>
      <c r="E17" s="17">
        <f t="shared" si="4"/>
        <v>2839.9600583467864</v>
      </c>
      <c r="F17" s="17">
        <f t="shared" si="5"/>
        <v>2111.891534264957</v>
      </c>
      <c r="G17" s="17">
        <f t="shared" si="2"/>
        <v>81095.939789372656</v>
      </c>
      <c r="H17" s="20">
        <f t="shared" si="6"/>
        <v>20383.384791989152</v>
      </c>
    </row>
    <row r="18" spans="1:8">
      <c r="A18" s="21">
        <v>41090</v>
      </c>
      <c r="B18" s="22">
        <f t="shared" si="3"/>
        <v>81095.939789372656</v>
      </c>
      <c r="C18" s="22">
        <f t="shared" si="0"/>
        <v>709.58947315701084</v>
      </c>
      <c r="D18" s="22">
        <f t="shared" si="1"/>
        <v>81805.529262529672</v>
      </c>
      <c r="E18" s="22">
        <f t="shared" si="4"/>
        <v>2839.9600583467864</v>
      </c>
      <c r="F18" s="22">
        <f t="shared" si="5"/>
        <v>2130.3705851897757</v>
      </c>
      <c r="G18" s="22">
        <f t="shared" si="2"/>
        <v>78965.569204182888</v>
      </c>
      <c r="H18" s="23">
        <f t="shared" si="6"/>
        <v>23223.34485033594</v>
      </c>
    </row>
    <row r="19" spans="1:8">
      <c r="A19" s="15">
        <v>41182</v>
      </c>
      <c r="B19" s="16">
        <f t="shared" si="3"/>
        <v>78965.569204182888</v>
      </c>
      <c r="C19" s="16">
        <f t="shared" ref="C19:C51" si="7">B19*$F$8/4</f>
        <v>690.94873053660035</v>
      </c>
      <c r="D19" s="16">
        <f t="shared" si="1"/>
        <v>79656.517934719493</v>
      </c>
      <c r="E19" s="16">
        <f t="shared" si="4"/>
        <v>2839.9600583467864</v>
      </c>
      <c r="F19" s="16">
        <f t="shared" si="5"/>
        <v>2149.0113278101862</v>
      </c>
      <c r="G19" s="16">
        <f t="shared" si="2"/>
        <v>76816.55787637271</v>
      </c>
      <c r="H19" s="18">
        <f t="shared" si="6"/>
        <v>26063.304908682727</v>
      </c>
    </row>
    <row r="20" spans="1:8">
      <c r="A20" s="19">
        <v>41274</v>
      </c>
      <c r="B20" s="17">
        <f t="shared" si="3"/>
        <v>76816.55787637271</v>
      </c>
      <c r="C20" s="17">
        <f t="shared" si="7"/>
        <v>672.14488141826132</v>
      </c>
      <c r="D20" s="17">
        <f t="shared" si="1"/>
        <v>77488.702757790976</v>
      </c>
      <c r="E20" s="17">
        <f t="shared" si="4"/>
        <v>2839.9600583467864</v>
      </c>
      <c r="F20" s="17">
        <f t="shared" si="5"/>
        <v>2167.815176928525</v>
      </c>
      <c r="G20" s="17">
        <f t="shared" si="2"/>
        <v>74648.742699444192</v>
      </c>
      <c r="H20" s="20">
        <f t="shared" si="6"/>
        <v>28903.264967029514</v>
      </c>
    </row>
    <row r="21" spans="1:8">
      <c r="A21" s="19">
        <v>41364</v>
      </c>
      <c r="B21" s="17">
        <f t="shared" si="3"/>
        <v>74648.742699444192</v>
      </c>
      <c r="C21" s="17">
        <f t="shared" si="7"/>
        <v>653.17649862013673</v>
      </c>
      <c r="D21" s="17">
        <f t="shared" si="1"/>
        <v>75301.919198064323</v>
      </c>
      <c r="E21" s="17">
        <f t="shared" si="4"/>
        <v>2839.9600583467864</v>
      </c>
      <c r="F21" s="17">
        <f t="shared" si="5"/>
        <v>2186.7835597266494</v>
      </c>
      <c r="G21" s="17">
        <f t="shared" si="2"/>
        <v>72461.959139717539</v>
      </c>
      <c r="H21" s="20">
        <f t="shared" si="6"/>
        <v>31743.225025376301</v>
      </c>
    </row>
    <row r="22" spans="1:8">
      <c r="A22" s="21">
        <v>41455</v>
      </c>
      <c r="B22" s="22">
        <f t="shared" si="3"/>
        <v>72461.959139717539</v>
      </c>
      <c r="C22" s="22">
        <f t="shared" si="7"/>
        <v>634.04214247252855</v>
      </c>
      <c r="D22" s="22">
        <f t="shared" si="1"/>
        <v>73096.001282190075</v>
      </c>
      <c r="E22" s="22">
        <f t="shared" si="4"/>
        <v>2839.9600583467864</v>
      </c>
      <c r="F22" s="22">
        <f t="shared" si="5"/>
        <v>2205.9179158742577</v>
      </c>
      <c r="G22" s="22">
        <f t="shared" si="2"/>
        <v>70256.041223843291</v>
      </c>
      <c r="H22" s="23">
        <f t="shared" si="6"/>
        <v>34583.185083723089</v>
      </c>
    </row>
    <row r="23" spans="1:8">
      <c r="A23" s="15">
        <v>41547</v>
      </c>
      <c r="B23" s="16">
        <f t="shared" si="3"/>
        <v>70256.041223843291</v>
      </c>
      <c r="C23" s="16">
        <f t="shared" si="7"/>
        <v>614.74036070862883</v>
      </c>
      <c r="D23" s="16">
        <f t="shared" ref="D23:D34" si="8">SUM(B23:C23)</f>
        <v>70870.781584551922</v>
      </c>
      <c r="E23" s="16">
        <f t="shared" si="4"/>
        <v>2839.9600583467864</v>
      </c>
      <c r="F23" s="16">
        <f t="shared" si="5"/>
        <v>2225.2196976381574</v>
      </c>
      <c r="G23" s="16">
        <f t="shared" si="2"/>
        <v>68030.821526205138</v>
      </c>
      <c r="H23" s="18">
        <f t="shared" si="6"/>
        <v>37423.145142069872</v>
      </c>
    </row>
    <row r="24" spans="1:8">
      <c r="A24" s="19">
        <v>41639</v>
      </c>
      <c r="B24" s="17">
        <f t="shared" si="3"/>
        <v>68030.821526205138</v>
      </c>
      <c r="C24" s="17">
        <f t="shared" si="7"/>
        <v>595.269688354295</v>
      </c>
      <c r="D24" s="17">
        <f t="shared" si="8"/>
        <v>68626.091214559434</v>
      </c>
      <c r="E24" s="17">
        <f t="shared" si="4"/>
        <v>2839.9600583467864</v>
      </c>
      <c r="F24" s="17">
        <f t="shared" si="5"/>
        <v>2244.6903699924915</v>
      </c>
      <c r="G24" s="17">
        <f t="shared" si="2"/>
        <v>65786.13115621265</v>
      </c>
      <c r="H24" s="20">
        <f t="shared" si="6"/>
        <v>40263.105200416656</v>
      </c>
    </row>
    <row r="25" spans="1:8">
      <c r="A25" s="19">
        <v>41729</v>
      </c>
      <c r="B25" s="17">
        <f t="shared" si="3"/>
        <v>65786.13115621265</v>
      </c>
      <c r="C25" s="17">
        <f t="shared" si="7"/>
        <v>575.62864761686069</v>
      </c>
      <c r="D25" s="17">
        <f t="shared" si="8"/>
        <v>66361.759803829511</v>
      </c>
      <c r="E25" s="17">
        <f t="shared" si="4"/>
        <v>2839.9600583467864</v>
      </c>
      <c r="F25" s="17">
        <f>IF((E25-C25)&gt;D25,D25,E25-C25)</f>
        <v>2264.3314107299257</v>
      </c>
      <c r="G25" s="17">
        <f t="shared" si="2"/>
        <v>63521.799745482727</v>
      </c>
      <c r="H25" s="20">
        <f t="shared" si="6"/>
        <v>43103.065258763439</v>
      </c>
    </row>
    <row r="26" spans="1:8">
      <c r="A26" s="21">
        <v>41820</v>
      </c>
      <c r="B26" s="22">
        <f t="shared" si="3"/>
        <v>63521.799745482727</v>
      </c>
      <c r="C26" s="22">
        <f t="shared" si="7"/>
        <v>555.81574777297396</v>
      </c>
      <c r="D26" s="22">
        <f t="shared" si="8"/>
        <v>64077.615493255704</v>
      </c>
      <c r="E26" s="22">
        <f t="shared" si="4"/>
        <v>2839.9600583467864</v>
      </c>
      <c r="F26" s="22">
        <f>IF((E26-C26)&gt;D26,D26,E26-C26)</f>
        <v>2284.1443105738126</v>
      </c>
      <c r="G26" s="22">
        <f t="shared" si="2"/>
        <v>61237.65543490892</v>
      </c>
      <c r="H26" s="23">
        <f t="shared" si="6"/>
        <v>45943.025317110223</v>
      </c>
    </row>
    <row r="27" spans="1:8">
      <c r="A27" s="15">
        <v>41912</v>
      </c>
      <c r="B27" s="16">
        <f t="shared" si="3"/>
        <v>61237.65543490892</v>
      </c>
      <c r="C27" s="16">
        <f t="shared" si="7"/>
        <v>535.82948505545312</v>
      </c>
      <c r="D27" s="16">
        <f t="shared" si="8"/>
        <v>61773.484919964372</v>
      </c>
      <c r="E27" s="16">
        <f t="shared" si="4"/>
        <v>2839.9600583467864</v>
      </c>
      <c r="F27" s="16">
        <f t="shared" ref="F27:F51" si="9">IF((E27-C27)&gt;D27,D27,E27-C27)</f>
        <v>2304.1305732913333</v>
      </c>
      <c r="G27" s="16">
        <f t="shared" si="2"/>
        <v>58933.524861617589</v>
      </c>
      <c r="H27" s="18">
        <f t="shared" si="6"/>
        <v>48782.985375457007</v>
      </c>
    </row>
    <row r="28" spans="1:8">
      <c r="A28" s="19">
        <v>42004</v>
      </c>
      <c r="B28" s="17">
        <f t="shared" si="3"/>
        <v>58933.524861617589</v>
      </c>
      <c r="C28" s="17">
        <f t="shared" si="7"/>
        <v>515.66834253915397</v>
      </c>
      <c r="D28" s="17">
        <f t="shared" si="8"/>
        <v>59449.193204156742</v>
      </c>
      <c r="E28" s="17">
        <f t="shared" si="4"/>
        <v>2839.9600583467864</v>
      </c>
      <c r="F28" s="17">
        <f t="shared" si="9"/>
        <v>2324.2917158076325</v>
      </c>
      <c r="G28" s="17">
        <f t="shared" si="2"/>
        <v>56609.233145809958</v>
      </c>
      <c r="H28" s="20">
        <f t="shared" si="6"/>
        <v>51622.94543380379</v>
      </c>
    </row>
    <row r="29" spans="1:8">
      <c r="A29" s="19">
        <v>42094</v>
      </c>
      <c r="B29" s="17">
        <f t="shared" si="3"/>
        <v>56609.233145809958</v>
      </c>
      <c r="C29" s="17">
        <f t="shared" si="7"/>
        <v>495.33079002583719</v>
      </c>
      <c r="D29" s="17">
        <f t="shared" si="8"/>
        <v>57104.563935835795</v>
      </c>
      <c r="E29" s="17">
        <f t="shared" si="4"/>
        <v>2839.9600583467864</v>
      </c>
      <c r="F29" s="17">
        <f t="shared" si="9"/>
        <v>2344.629268320949</v>
      </c>
      <c r="G29" s="17">
        <f t="shared" si="2"/>
        <v>54264.603877489011</v>
      </c>
      <c r="H29" s="20">
        <f t="shared" si="6"/>
        <v>54462.905492150574</v>
      </c>
    </row>
    <row r="30" spans="1:8">
      <c r="A30" s="21">
        <v>42185</v>
      </c>
      <c r="B30" s="22">
        <f t="shared" si="3"/>
        <v>54264.603877489011</v>
      </c>
      <c r="C30" s="22">
        <f t="shared" si="7"/>
        <v>474.81528392802892</v>
      </c>
      <c r="D30" s="22">
        <f t="shared" si="8"/>
        <v>54739.419161417041</v>
      </c>
      <c r="E30" s="22">
        <f t="shared" si="4"/>
        <v>2839.9600583467864</v>
      </c>
      <c r="F30" s="22">
        <f t="shared" si="9"/>
        <v>2365.1447744187576</v>
      </c>
      <c r="G30" s="22">
        <f t="shared" si="2"/>
        <v>51899.459103070258</v>
      </c>
      <c r="H30" s="23">
        <f t="shared" si="6"/>
        <v>57302.865550497358</v>
      </c>
    </row>
    <row r="31" spans="1:8">
      <c r="A31" s="15">
        <v>42277</v>
      </c>
      <c r="B31" s="16">
        <f t="shared" si="3"/>
        <v>51899.459103070258</v>
      </c>
      <c r="C31" s="16">
        <f t="shared" si="7"/>
        <v>454.12026715186482</v>
      </c>
      <c r="D31" s="16">
        <f t="shared" si="8"/>
        <v>52353.57937022212</v>
      </c>
      <c r="E31" s="16">
        <f t="shared" si="4"/>
        <v>2839.9600583467864</v>
      </c>
      <c r="F31" s="16">
        <f t="shared" si="9"/>
        <v>2385.8397911949214</v>
      </c>
      <c r="G31" s="16">
        <f t="shared" si="2"/>
        <v>49513.619311875336</v>
      </c>
      <c r="H31" s="18">
        <f t="shared" si="6"/>
        <v>60142.825608844141</v>
      </c>
    </row>
    <row r="32" spans="1:8">
      <c r="A32" s="19">
        <v>42369</v>
      </c>
      <c r="B32" s="17">
        <f t="shared" si="3"/>
        <v>49513.619311875336</v>
      </c>
      <c r="C32" s="17">
        <f t="shared" si="7"/>
        <v>433.24416897890922</v>
      </c>
      <c r="D32" s="17">
        <f t="shared" si="8"/>
        <v>49946.863480854248</v>
      </c>
      <c r="E32" s="17">
        <f t="shared" si="4"/>
        <v>2839.9600583467864</v>
      </c>
      <c r="F32" s="17">
        <f t="shared" si="9"/>
        <v>2406.715889367877</v>
      </c>
      <c r="G32" s="17">
        <f t="shared" si="2"/>
        <v>47106.903422507465</v>
      </c>
      <c r="H32" s="20">
        <f t="shared" si="6"/>
        <v>62982.785667190925</v>
      </c>
    </row>
    <row r="33" spans="1:8">
      <c r="A33" s="19">
        <v>42460</v>
      </c>
      <c r="B33" s="17">
        <f t="shared" si="3"/>
        <v>47106.903422507465</v>
      </c>
      <c r="C33" s="17">
        <f t="shared" si="7"/>
        <v>412.18540494694037</v>
      </c>
      <c r="D33" s="17">
        <f t="shared" si="8"/>
        <v>47519.088827454405</v>
      </c>
      <c r="E33" s="17">
        <f t="shared" si="4"/>
        <v>2839.9600583467864</v>
      </c>
      <c r="F33" s="17">
        <f t="shared" si="9"/>
        <v>2427.7746533998461</v>
      </c>
      <c r="G33" s="17">
        <f t="shared" si="2"/>
        <v>44679.128769107621</v>
      </c>
      <c r="H33" s="20">
        <f t="shared" si="6"/>
        <v>65822.745725537708</v>
      </c>
    </row>
    <row r="34" spans="1:8">
      <c r="A34" s="21">
        <v>42551</v>
      </c>
      <c r="B34" s="22">
        <f t="shared" si="3"/>
        <v>44679.128769107621</v>
      </c>
      <c r="C34" s="22">
        <f t="shared" si="7"/>
        <v>390.94237672969172</v>
      </c>
      <c r="D34" s="22">
        <f t="shared" si="8"/>
        <v>45070.071145837312</v>
      </c>
      <c r="E34" s="22">
        <f t="shared" si="4"/>
        <v>2839.9600583467864</v>
      </c>
      <c r="F34" s="22">
        <f t="shared" si="9"/>
        <v>2449.0176816170947</v>
      </c>
      <c r="G34" s="22">
        <f t="shared" si="2"/>
        <v>42230.111087490528</v>
      </c>
      <c r="H34" s="23">
        <f t="shared" si="6"/>
        <v>68662.705783884492</v>
      </c>
    </row>
    <row r="35" spans="1:8">
      <c r="A35" s="15">
        <v>42643</v>
      </c>
      <c r="B35" s="16">
        <f t="shared" si="3"/>
        <v>42230.111087490528</v>
      </c>
      <c r="C35" s="16">
        <f t="shared" si="7"/>
        <v>369.51347201554216</v>
      </c>
      <c r="D35" s="16">
        <f t="shared" ref="D35:D51" si="10">SUM(B35:C35)</f>
        <v>42599.624559506068</v>
      </c>
      <c r="E35" s="16">
        <f t="shared" si="4"/>
        <v>2839.9600583467864</v>
      </c>
      <c r="F35" s="16">
        <f t="shared" si="9"/>
        <v>2470.4465863312444</v>
      </c>
      <c r="G35" s="16">
        <f t="shared" ref="G35:G51" si="11">D35-E35</f>
        <v>39759.664501159285</v>
      </c>
      <c r="H35" s="18">
        <f t="shared" si="6"/>
        <v>71502.665842231276</v>
      </c>
    </row>
    <row r="36" spans="1:8">
      <c r="A36" s="19">
        <v>42735</v>
      </c>
      <c r="B36" s="17">
        <f t="shared" si="3"/>
        <v>39759.664501159285</v>
      </c>
      <c r="C36" s="17">
        <f t="shared" si="7"/>
        <v>347.89706438514378</v>
      </c>
      <c r="D36" s="17">
        <f t="shared" si="10"/>
        <v>40107.561565544427</v>
      </c>
      <c r="E36" s="17">
        <f t="shared" si="4"/>
        <v>2839.9600583467864</v>
      </c>
      <c r="F36" s="17">
        <f t="shared" si="9"/>
        <v>2492.0629939616424</v>
      </c>
      <c r="G36" s="17">
        <f t="shared" si="11"/>
        <v>37267.601507197644</v>
      </c>
      <c r="H36" s="20">
        <f t="shared" si="6"/>
        <v>74342.625900578059</v>
      </c>
    </row>
    <row r="37" spans="1:8">
      <c r="A37" s="19">
        <v>42825</v>
      </c>
      <c r="B37" s="17">
        <f t="shared" si="3"/>
        <v>37267.601507197644</v>
      </c>
      <c r="C37" s="17">
        <f t="shared" si="7"/>
        <v>326.09151318797939</v>
      </c>
      <c r="D37" s="17">
        <f t="shared" si="10"/>
        <v>37593.693020385625</v>
      </c>
      <c r="E37" s="17">
        <f t="shared" si="4"/>
        <v>2839.9600583467864</v>
      </c>
      <c r="F37" s="17">
        <f t="shared" si="9"/>
        <v>2513.8685451588071</v>
      </c>
      <c r="G37" s="17">
        <f t="shared" si="11"/>
        <v>34753.732962038841</v>
      </c>
      <c r="H37" s="20">
        <f t="shared" si="6"/>
        <v>77182.585958924843</v>
      </c>
    </row>
    <row r="38" spans="1:8">
      <c r="A38" s="21">
        <v>42916</v>
      </c>
      <c r="B38" s="22">
        <f t="shared" si="3"/>
        <v>34753.732962038841</v>
      </c>
      <c r="C38" s="22">
        <f t="shared" si="7"/>
        <v>304.0951634178399</v>
      </c>
      <c r="D38" s="22">
        <f t="shared" si="10"/>
        <v>35057.828125456683</v>
      </c>
      <c r="E38" s="22">
        <f t="shared" si="4"/>
        <v>2839.9600583467864</v>
      </c>
      <c r="F38" s="22">
        <f t="shared" si="9"/>
        <v>2535.8648949289463</v>
      </c>
      <c r="G38" s="22">
        <f t="shared" si="11"/>
        <v>32217.868067109895</v>
      </c>
      <c r="H38" s="23">
        <f t="shared" si="6"/>
        <v>80022.546017271627</v>
      </c>
    </row>
    <row r="39" spans="1:8">
      <c r="A39" s="15">
        <v>43008</v>
      </c>
      <c r="B39" s="16">
        <f t="shared" si="3"/>
        <v>32217.868067109895</v>
      </c>
      <c r="C39" s="16">
        <f t="shared" si="7"/>
        <v>281.9063455872116</v>
      </c>
      <c r="D39" s="16">
        <f t="shared" si="10"/>
        <v>32499.774412697108</v>
      </c>
      <c r="E39" s="16">
        <f t="shared" si="4"/>
        <v>2839.9600583467864</v>
      </c>
      <c r="F39" s="16">
        <f t="shared" si="9"/>
        <v>2558.0537127595749</v>
      </c>
      <c r="G39" s="16">
        <f t="shared" si="11"/>
        <v>29659.814354350321</v>
      </c>
      <c r="H39" s="18">
        <f t="shared" si="6"/>
        <v>82862.50607561841</v>
      </c>
    </row>
    <row r="40" spans="1:8">
      <c r="A40" s="19">
        <v>43100</v>
      </c>
      <c r="B40" s="17">
        <f t="shared" si="3"/>
        <v>29659.814354350321</v>
      </c>
      <c r="C40" s="17">
        <f t="shared" si="7"/>
        <v>259.52337560056532</v>
      </c>
      <c r="D40" s="17">
        <f t="shared" si="10"/>
        <v>29919.337729950887</v>
      </c>
      <c r="E40" s="17">
        <f t="shared" si="4"/>
        <v>2839.9600583467864</v>
      </c>
      <c r="F40" s="17">
        <f t="shared" si="9"/>
        <v>2580.4366827462209</v>
      </c>
      <c r="G40" s="17">
        <f t="shared" si="11"/>
        <v>27079.377671604099</v>
      </c>
      <c r="H40" s="20">
        <f t="shared" si="6"/>
        <v>85702.466133965194</v>
      </c>
    </row>
    <row r="41" spans="1:8">
      <c r="A41" s="19">
        <v>43190</v>
      </c>
      <c r="B41" s="17">
        <f t="shared" si="3"/>
        <v>27079.377671604099</v>
      </c>
      <c r="C41" s="17">
        <f t="shared" si="7"/>
        <v>236.9445546265359</v>
      </c>
      <c r="D41" s="17">
        <f t="shared" si="10"/>
        <v>27316.322226230634</v>
      </c>
      <c r="E41" s="17">
        <f t="shared" si="4"/>
        <v>2839.9600583467864</v>
      </c>
      <c r="F41" s="17">
        <f t="shared" si="9"/>
        <v>2603.0155037202503</v>
      </c>
      <c r="G41" s="17">
        <f t="shared" si="11"/>
        <v>24476.362167883846</v>
      </c>
      <c r="H41" s="20">
        <f t="shared" si="6"/>
        <v>88542.426192311978</v>
      </c>
    </row>
    <row r="42" spans="1:8">
      <c r="A42" s="21">
        <v>43281</v>
      </c>
      <c r="B42" s="22">
        <f t="shared" si="3"/>
        <v>24476.362167883846</v>
      </c>
      <c r="C42" s="22">
        <f t="shared" si="7"/>
        <v>214.16816896898368</v>
      </c>
      <c r="D42" s="22">
        <f t="shared" si="10"/>
        <v>24690.530336852829</v>
      </c>
      <c r="E42" s="22">
        <f t="shared" si="4"/>
        <v>2839.9600583467864</v>
      </c>
      <c r="F42" s="22">
        <f t="shared" si="9"/>
        <v>2625.7918893778028</v>
      </c>
      <c r="G42" s="22">
        <f t="shared" si="11"/>
        <v>21850.570278506042</v>
      </c>
      <c r="H42" s="23">
        <f t="shared" si="6"/>
        <v>91382.386250658761</v>
      </c>
    </row>
    <row r="43" spans="1:8">
      <c r="A43" s="15">
        <v>43373</v>
      </c>
      <c r="B43" s="16">
        <f t="shared" si="3"/>
        <v>21850.570278506042</v>
      </c>
      <c r="C43" s="16">
        <f t="shared" si="7"/>
        <v>191.1924899369279</v>
      </c>
      <c r="D43" s="16">
        <f t="shared" si="10"/>
        <v>22041.762768442972</v>
      </c>
      <c r="E43" s="16">
        <f t="shared" si="4"/>
        <v>2839.9600583467864</v>
      </c>
      <c r="F43" s="16">
        <f t="shared" si="9"/>
        <v>2648.7675684098585</v>
      </c>
      <c r="G43" s="16">
        <f t="shared" si="11"/>
        <v>19201.802710096184</v>
      </c>
      <c r="H43" s="18">
        <f t="shared" si="6"/>
        <v>94222.346309005545</v>
      </c>
    </row>
    <row r="44" spans="1:8">
      <c r="A44" s="19">
        <v>43465</v>
      </c>
      <c r="B44" s="17">
        <f t="shared" si="3"/>
        <v>19201.802710096184</v>
      </c>
      <c r="C44" s="17">
        <f t="shared" si="7"/>
        <v>168.01577371334162</v>
      </c>
      <c r="D44" s="17">
        <f t="shared" si="10"/>
        <v>19369.818483809526</v>
      </c>
      <c r="E44" s="17">
        <f t="shared" si="4"/>
        <v>2839.9600583467864</v>
      </c>
      <c r="F44" s="17">
        <f t="shared" si="9"/>
        <v>2671.9442846334446</v>
      </c>
      <c r="G44" s="17">
        <f t="shared" si="11"/>
        <v>16529.858425462739</v>
      </c>
      <c r="H44" s="20">
        <f t="shared" si="6"/>
        <v>97062.306367352328</v>
      </c>
    </row>
    <row r="45" spans="1:8">
      <c r="A45" s="19">
        <v>43555</v>
      </c>
      <c r="B45" s="17">
        <f t="shared" si="3"/>
        <v>16529.858425462739</v>
      </c>
      <c r="C45" s="17">
        <f t="shared" si="7"/>
        <v>144.63626122279896</v>
      </c>
      <c r="D45" s="17">
        <f t="shared" si="10"/>
        <v>16674.494686685539</v>
      </c>
      <c r="E45" s="17">
        <f t="shared" si="4"/>
        <v>2839.9600583467864</v>
      </c>
      <c r="F45" s="17">
        <f t="shared" si="9"/>
        <v>2695.3237971239873</v>
      </c>
      <c r="G45" s="17">
        <f t="shared" si="11"/>
        <v>13834.534628338752</v>
      </c>
      <c r="H45" s="20">
        <f t="shared" si="6"/>
        <v>99902.266425699112</v>
      </c>
    </row>
    <row r="46" spans="1:8">
      <c r="A46" s="21">
        <v>43646</v>
      </c>
      <c r="B46" s="22">
        <f t="shared" si="3"/>
        <v>13834.534628338752</v>
      </c>
      <c r="C46" s="22">
        <f t="shared" si="7"/>
        <v>121.05217799796409</v>
      </c>
      <c r="D46" s="22">
        <f t="shared" si="10"/>
        <v>13955.586806336716</v>
      </c>
      <c r="E46" s="22">
        <f t="shared" si="4"/>
        <v>2839.9600583467864</v>
      </c>
      <c r="F46" s="22">
        <f t="shared" si="9"/>
        <v>2718.9078803488223</v>
      </c>
      <c r="G46" s="22">
        <f t="shared" si="11"/>
        <v>11115.626747989929</v>
      </c>
      <c r="H46" s="23">
        <f t="shared" si="6"/>
        <v>102742.2264840459</v>
      </c>
    </row>
    <row r="47" spans="1:8">
      <c r="A47" s="15">
        <v>43738</v>
      </c>
      <c r="B47" s="16">
        <f t="shared" si="3"/>
        <v>11115.626747989929</v>
      </c>
      <c r="C47" s="16">
        <f t="shared" si="7"/>
        <v>97.26173404491189</v>
      </c>
      <c r="D47" s="16">
        <f t="shared" si="10"/>
        <v>11212.888482034841</v>
      </c>
      <c r="E47" s="16">
        <f t="shared" si="4"/>
        <v>2839.9600583467864</v>
      </c>
      <c r="F47" s="16">
        <f t="shared" si="9"/>
        <v>2742.6983243018744</v>
      </c>
      <c r="G47" s="16">
        <f t="shared" si="11"/>
        <v>8372.9284236880558</v>
      </c>
      <c r="H47" s="18">
        <f t="shared" si="6"/>
        <v>105582.18654239268</v>
      </c>
    </row>
    <row r="48" spans="1:8">
      <c r="A48" s="19">
        <v>43830</v>
      </c>
      <c r="B48" s="17">
        <f t="shared" si="3"/>
        <v>8372.9284236880558</v>
      </c>
      <c r="C48" s="17">
        <f t="shared" si="7"/>
        <v>73.263123707270495</v>
      </c>
      <c r="D48" s="17">
        <f t="shared" si="10"/>
        <v>8446.1915473953268</v>
      </c>
      <c r="E48" s="17">
        <f t="shared" si="4"/>
        <v>2839.9600583467864</v>
      </c>
      <c r="F48" s="17">
        <f t="shared" si="9"/>
        <v>2766.6969346395158</v>
      </c>
      <c r="G48" s="17">
        <f t="shared" si="11"/>
        <v>5606.2314890485404</v>
      </c>
      <c r="H48" s="20">
        <f t="shared" si="6"/>
        <v>108422.14660073946</v>
      </c>
    </row>
    <row r="49" spans="1:8">
      <c r="A49" s="19">
        <v>43921</v>
      </c>
      <c r="B49" s="17">
        <f t="shared" si="3"/>
        <v>5606.2314890485404</v>
      </c>
      <c r="C49" s="17">
        <f t="shared" si="7"/>
        <v>49.054525529174732</v>
      </c>
      <c r="D49" s="17">
        <f t="shared" si="10"/>
        <v>5655.2860145777149</v>
      </c>
      <c r="E49" s="17">
        <f t="shared" si="4"/>
        <v>2839.9600583467864</v>
      </c>
      <c r="F49" s="17">
        <f t="shared" si="9"/>
        <v>2790.9055328176114</v>
      </c>
      <c r="G49" s="17">
        <f t="shared" si="11"/>
        <v>2815.3259562309286</v>
      </c>
      <c r="H49" s="20">
        <f t="shared" si="6"/>
        <v>111262.10665908625</v>
      </c>
    </row>
    <row r="50" spans="1:8">
      <c r="A50" s="21">
        <v>44012</v>
      </c>
      <c r="B50" s="22">
        <f t="shared" si="3"/>
        <v>2815.3259562309286</v>
      </c>
      <c r="C50" s="22">
        <f t="shared" si="7"/>
        <v>24.634102117020628</v>
      </c>
      <c r="D50" s="22">
        <f t="shared" si="10"/>
        <v>2839.9600583479491</v>
      </c>
      <c r="E50" s="22">
        <f t="shared" si="4"/>
        <v>2839.9600583467864</v>
      </c>
      <c r="F50" s="22">
        <f t="shared" si="9"/>
        <v>2815.3259562297658</v>
      </c>
      <c r="G50" s="22">
        <f t="shared" si="11"/>
        <v>1.1627889762166888E-9</v>
      </c>
      <c r="H50" s="23">
        <f>IF(B51&gt;0,E50+H49,0)</f>
        <v>114102.06671743303</v>
      </c>
    </row>
    <row r="51" spans="1:8">
      <c r="A51" s="24">
        <v>44104</v>
      </c>
      <c r="B51" s="25">
        <f t="shared" si="3"/>
        <v>1.1627889762166888E-9</v>
      </c>
      <c r="C51" s="25">
        <f t="shared" si="7"/>
        <v>1.0174403541896027E-11</v>
      </c>
      <c r="D51" s="25">
        <f t="shared" si="10"/>
        <v>1.1729633797585849E-9</v>
      </c>
      <c r="E51" s="25">
        <f t="shared" si="4"/>
        <v>1.1729633797585849E-9</v>
      </c>
      <c r="F51" s="25">
        <f t="shared" si="9"/>
        <v>1.1627889762166888E-9</v>
      </c>
      <c r="G51" s="25">
        <f t="shared" si="11"/>
        <v>0</v>
      </c>
      <c r="H51" s="26"/>
    </row>
    <row r="52" spans="1:8">
      <c r="A52" s="11"/>
      <c r="B52" s="2"/>
      <c r="C52" s="13"/>
      <c r="D52" s="2"/>
    </row>
    <row r="53" spans="1:8">
      <c r="A53" s="11"/>
      <c r="B53" s="2"/>
      <c r="C53" s="2"/>
      <c r="D53" s="2"/>
    </row>
    <row r="54" spans="1:8">
      <c r="A54" s="12"/>
      <c r="B54" s="2"/>
      <c r="C54" s="2"/>
      <c r="D54" s="2"/>
    </row>
  </sheetData>
  <mergeCells count="4">
    <mergeCell ref="A1:H1"/>
    <mergeCell ref="A6:B6"/>
    <mergeCell ref="A3:B3"/>
    <mergeCell ref="A4:B4"/>
  </mergeCells>
  <phoneticPr fontId="0" type="noConversion"/>
  <printOptions horizontalCentered="1"/>
  <pageMargins left="0.15748031496062992" right="0.15748031496062992" top="0.62992125984251968" bottom="0.9055118110236221" header="0.27559055118110237" footer="0.43307086614173229"/>
  <pageSetup paperSize="9" scale="93" fitToHeight="1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4"/>
  <sheetViews>
    <sheetView topLeftCell="A36" workbookViewId="0">
      <selection activeCell="G50" sqref="A1:H50"/>
    </sheetView>
  </sheetViews>
  <sheetFormatPr defaultRowHeight="12.75"/>
  <cols>
    <col min="1" max="1" width="14" style="4" customWidth="1"/>
    <col min="2" max="2" width="14.1640625" style="5" customWidth="1"/>
    <col min="3" max="3" width="13.1640625" style="5" customWidth="1"/>
    <col min="4" max="4" width="15.1640625" style="5" hidden="1" customWidth="1"/>
    <col min="5" max="5" width="16.6640625" style="5" customWidth="1"/>
    <col min="6" max="6" width="15" style="5" customWidth="1"/>
    <col min="7" max="7" width="18.1640625" style="5" customWidth="1"/>
    <col min="8" max="8" width="14.5" style="2" hidden="1" customWidth="1"/>
    <col min="9" max="9" width="9.33203125" style="2"/>
  </cols>
  <sheetData>
    <row r="1" spans="1:9" ht="25.5">
      <c r="A1" s="48" t="s">
        <v>8</v>
      </c>
      <c r="B1" s="48"/>
      <c r="C1" s="48"/>
      <c r="D1" s="48"/>
      <c r="E1" s="48"/>
      <c r="F1" s="48"/>
      <c r="G1" s="48"/>
      <c r="H1" s="48"/>
    </row>
    <row r="2" spans="1:9">
      <c r="A2" s="36" t="s">
        <v>18</v>
      </c>
      <c r="B2" s="42"/>
      <c r="C2" s="42"/>
      <c r="D2" s="42"/>
      <c r="E2" s="42"/>
      <c r="F2" s="42"/>
      <c r="G2" s="42"/>
      <c r="H2" s="43"/>
      <c r="I2" s="44"/>
    </row>
    <row r="3" spans="1:9" hidden="1">
      <c r="A3" s="49" t="s">
        <v>13</v>
      </c>
      <c r="B3" s="49"/>
      <c r="C3" s="37" t="s">
        <v>14</v>
      </c>
      <c r="D3" s="37"/>
      <c r="E3" s="37"/>
      <c r="F3" s="37"/>
      <c r="G3" s="37"/>
      <c r="H3" s="37"/>
      <c r="I3" s="14"/>
    </row>
    <row r="4" spans="1:9" hidden="1">
      <c r="A4" s="49" t="s">
        <v>15</v>
      </c>
      <c r="B4" s="49"/>
      <c r="C4" s="37" t="s">
        <v>16</v>
      </c>
      <c r="D4" s="37"/>
      <c r="E4" s="37"/>
      <c r="F4" s="37"/>
      <c r="G4" s="37"/>
      <c r="H4" s="37"/>
      <c r="I4" s="14"/>
    </row>
    <row r="5" spans="1:9" ht="26.25" hidden="1">
      <c r="A5" s="27"/>
      <c r="B5" s="38"/>
      <c r="C5" s="1"/>
      <c r="D5" s="1"/>
      <c r="E5" s="1"/>
      <c r="F5" s="1"/>
      <c r="G5" s="1"/>
      <c r="H5" s="3"/>
    </row>
    <row r="6" spans="1:9" ht="26.25" hidden="1">
      <c r="A6" s="49" t="s">
        <v>12</v>
      </c>
      <c r="B6" s="49"/>
      <c r="C6" s="34">
        <v>40396</v>
      </c>
      <c r="D6" s="33"/>
      <c r="E6" s="33"/>
      <c r="F6" s="33"/>
      <c r="G6" s="33"/>
      <c r="H6" s="33"/>
    </row>
    <row r="7" spans="1:9" hidden="1">
      <c r="G7" s="2"/>
    </row>
    <row r="8" spans="1:9" ht="14.25" hidden="1" thickTop="1" thickBot="1">
      <c r="A8" s="39" t="s">
        <v>9</v>
      </c>
      <c r="B8" s="45">
        <v>95500</v>
      </c>
      <c r="C8" s="40" t="s">
        <v>10</v>
      </c>
      <c r="D8" s="46">
        <v>10</v>
      </c>
      <c r="E8" s="40" t="s">
        <v>11</v>
      </c>
      <c r="F8" s="47">
        <v>3.5000000000000003E-2</v>
      </c>
      <c r="G8" s="40" t="s">
        <v>5</v>
      </c>
      <c r="H8" s="41">
        <f>-PMT($F$8/4,D8*4,B8)</f>
        <v>2839.9600583467864</v>
      </c>
    </row>
    <row r="9" spans="1:9" hidden="1">
      <c r="D9" s="6"/>
      <c r="F9" s="7"/>
      <c r="G9" s="2"/>
    </row>
    <row r="10" spans="1:9" ht="36">
      <c r="A10" s="8" t="s">
        <v>17</v>
      </c>
      <c r="B10" s="9" t="s">
        <v>2</v>
      </c>
      <c r="C10" s="9" t="s">
        <v>4</v>
      </c>
      <c r="D10" s="9" t="s">
        <v>0</v>
      </c>
      <c r="E10" s="9" t="s">
        <v>19</v>
      </c>
      <c r="F10" s="9" t="s">
        <v>6</v>
      </c>
      <c r="G10" s="9" t="s">
        <v>7</v>
      </c>
      <c r="H10" s="10" t="s">
        <v>1</v>
      </c>
    </row>
    <row r="11" spans="1:9">
      <c r="A11" s="15">
        <v>40451</v>
      </c>
      <c r="B11" s="16">
        <f>B8</f>
        <v>95500</v>
      </c>
      <c r="C11" s="16">
        <f>(B11*$F$8/4)+N8</f>
        <v>835.62500000000011</v>
      </c>
      <c r="D11" s="16">
        <f>SUM(B11:C11)</f>
        <v>96335.625</v>
      </c>
      <c r="E11" s="17">
        <f>H8+N8</f>
        <v>2839.9600583467864</v>
      </c>
      <c r="F11" s="16">
        <f>IF((E11-C11)&gt;D11,D11,E11-C11)</f>
        <v>2004.3350583467864</v>
      </c>
      <c r="G11" s="16">
        <f>D11-E11</f>
        <v>93495.664941653216</v>
      </c>
      <c r="H11" s="18">
        <f>SUM(E11)</f>
        <v>2839.9600583467864</v>
      </c>
    </row>
    <row r="12" spans="1:9">
      <c r="A12" s="19">
        <v>40543</v>
      </c>
      <c r="B12" s="17">
        <f>IF(G11&lt;0,0,G11)</f>
        <v>93495.664941653216</v>
      </c>
      <c r="C12" s="17">
        <f t="shared" ref="C12:C51" si="0">B12*$F$8/4</f>
        <v>818.08706823946568</v>
      </c>
      <c r="D12" s="17">
        <f t="shared" ref="D12:D51" si="1">SUM(B12:C12)</f>
        <v>94313.752009892676</v>
      </c>
      <c r="E12" s="17">
        <f>H8</f>
        <v>2839.9600583467864</v>
      </c>
      <c r="F12" s="17">
        <f>IF((E12-C12)&gt;D12,D12,E12-C12)</f>
        <v>2021.8729901073207</v>
      </c>
      <c r="G12" s="17">
        <f>D12-E12</f>
        <v>91473.791951545893</v>
      </c>
      <c r="H12" s="20">
        <f>IF(B13&gt;0,E12+H11,0)</f>
        <v>5679.9201166935727</v>
      </c>
    </row>
    <row r="13" spans="1:9">
      <c r="A13" s="19">
        <v>40633</v>
      </c>
      <c r="B13" s="17">
        <f t="shared" ref="B13:B51" si="2">IF(G12&lt;0,0,G12)</f>
        <v>91473.791951545893</v>
      </c>
      <c r="C13" s="17">
        <f t="shared" si="0"/>
        <v>800.39567957602662</v>
      </c>
      <c r="D13" s="17">
        <f t="shared" si="1"/>
        <v>92274.187631121924</v>
      </c>
      <c r="E13" s="17">
        <f>IF(D13&lt;E12,D13,E12)</f>
        <v>2839.9600583467864</v>
      </c>
      <c r="F13" s="17">
        <f>IF((E13-C13)&gt;D13,D13,E13-C13)</f>
        <v>2039.5643787707597</v>
      </c>
      <c r="G13" s="17">
        <f>D13-E13</f>
        <v>89434.22757277514</v>
      </c>
      <c r="H13" s="20">
        <f>IF(B14&gt;0,E13+H12,0)</f>
        <v>8519.8801750403582</v>
      </c>
    </row>
    <row r="14" spans="1:9">
      <c r="A14" s="21">
        <v>40724</v>
      </c>
      <c r="B14" s="22">
        <f t="shared" si="2"/>
        <v>89434.22757277514</v>
      </c>
      <c r="C14" s="22">
        <f t="shared" si="0"/>
        <v>782.54949126178258</v>
      </c>
      <c r="D14" s="22">
        <f t="shared" si="1"/>
        <v>90216.777064036927</v>
      </c>
      <c r="E14" s="22">
        <f>IF(D14&lt;E13,D14,E13)</f>
        <v>2839.9600583467864</v>
      </c>
      <c r="F14" s="22">
        <f>IF((E14-C14)&gt;D14,D14,E14-C14)</f>
        <v>2057.410567085004</v>
      </c>
      <c r="G14" s="22">
        <f>D14-E14</f>
        <v>87376.817005690144</v>
      </c>
      <c r="H14" s="23">
        <f>IF(B15&gt;0,E14+H13,0)</f>
        <v>11359.840233387145</v>
      </c>
    </row>
    <row r="15" spans="1:9">
      <c r="A15" s="15">
        <v>40816</v>
      </c>
      <c r="B15" s="16">
        <f t="shared" si="2"/>
        <v>87376.817005690144</v>
      </c>
      <c r="C15" s="16">
        <f t="shared" si="0"/>
        <v>764.54714879978883</v>
      </c>
      <c r="D15" s="16">
        <f t="shared" si="1"/>
        <v>88141.364154489929</v>
      </c>
      <c r="E15" s="16">
        <f>IF(D15&lt;E14,D15,E14)</f>
        <v>2839.9600583467864</v>
      </c>
      <c r="F15" s="16">
        <f>IF((E15-C15)&gt;D15,D15,E15-C15)</f>
        <v>2075.4129095469975</v>
      </c>
      <c r="G15" s="16">
        <f>D15-E15</f>
        <v>85301.404096143146</v>
      </c>
      <c r="H15" s="18">
        <f>IF(B16&gt;0,E15+H14,0)</f>
        <v>14199.800291733933</v>
      </c>
    </row>
    <row r="16" spans="1:9">
      <c r="A16" s="19">
        <v>40908</v>
      </c>
      <c r="B16" s="17">
        <f t="shared" si="2"/>
        <v>85301.404096143146</v>
      </c>
      <c r="C16" s="17">
        <f t="shared" si="0"/>
        <v>746.38728584125261</v>
      </c>
      <c r="D16" s="17">
        <f t="shared" si="1"/>
        <v>86047.791381984396</v>
      </c>
      <c r="E16" s="17">
        <f>IF(D16&lt;E15,D16,E15)</f>
        <v>2839.9600583467864</v>
      </c>
      <c r="F16" s="17">
        <f>IF((E16-C16)&gt;D16,D16,E16-C16)</f>
        <v>2093.572772505534</v>
      </c>
      <c r="G16" s="17">
        <f>D16-E16</f>
        <v>83207.831323637613</v>
      </c>
      <c r="H16" s="20">
        <f>IF(B17&gt;0,E16+H15,0)</f>
        <v>17039.76035008072</v>
      </c>
    </row>
    <row r="17" spans="1:8">
      <c r="A17" s="19">
        <v>40999</v>
      </c>
      <c r="B17" s="17">
        <f t="shared" si="2"/>
        <v>83207.831323637613</v>
      </c>
      <c r="C17" s="17">
        <f t="shared" si="0"/>
        <v>728.0685240818292</v>
      </c>
      <c r="D17" s="17">
        <f t="shared" si="1"/>
        <v>83935.89984771944</v>
      </c>
      <c r="E17" s="17">
        <f>IF(D17&lt;E16,D17,E16)</f>
        <v>2839.9600583467864</v>
      </c>
      <c r="F17" s="17">
        <f>IF((E17-C17)&gt;D17,D17,E17-C17)</f>
        <v>2111.891534264957</v>
      </c>
      <c r="G17" s="17">
        <f>D17-E17</f>
        <v>81095.939789372656</v>
      </c>
      <c r="H17" s="20">
        <f>IF(B18&gt;0,E17+H16,0)</f>
        <v>19879.720408427507</v>
      </c>
    </row>
    <row r="18" spans="1:8">
      <c r="A18" s="21">
        <v>41090</v>
      </c>
      <c r="B18" s="22">
        <f t="shared" si="2"/>
        <v>81095.939789372656</v>
      </c>
      <c r="C18" s="22">
        <f t="shared" si="0"/>
        <v>709.58947315701084</v>
      </c>
      <c r="D18" s="22">
        <f t="shared" si="1"/>
        <v>81805.529262529672</v>
      </c>
      <c r="E18" s="22">
        <f>IF(D18&lt;E17,D18,E17)</f>
        <v>2839.9600583467864</v>
      </c>
      <c r="F18" s="22">
        <f>IF((E18-C18)&gt;D18,D18,E18-C18)</f>
        <v>2130.3705851897757</v>
      </c>
      <c r="G18" s="22">
        <f>D18-E18</f>
        <v>78965.569204182888</v>
      </c>
      <c r="H18" s="23">
        <f>IF(B19&gt;0,E18+H17,0)</f>
        <v>22719.680466774294</v>
      </c>
    </row>
    <row r="19" spans="1:8">
      <c r="A19" s="15">
        <v>41182</v>
      </c>
      <c r="B19" s="16">
        <f t="shared" si="2"/>
        <v>78965.569204182888</v>
      </c>
      <c r="C19" s="16">
        <f t="shared" si="0"/>
        <v>690.94873053660035</v>
      </c>
      <c r="D19" s="16">
        <f t="shared" si="1"/>
        <v>79656.517934719493</v>
      </c>
      <c r="E19" s="16">
        <f>IF(D19&lt;E18,D19,E18)</f>
        <v>2839.9600583467864</v>
      </c>
      <c r="F19" s="16">
        <f>IF((E19-C19)&gt;D19,D19,E19-C19)</f>
        <v>2149.0113278101862</v>
      </c>
      <c r="G19" s="16">
        <f>D19-E19</f>
        <v>76816.55787637271</v>
      </c>
      <c r="H19" s="18">
        <f>IF(B20&gt;0,E19+H18,0)</f>
        <v>25559.640525121082</v>
      </c>
    </row>
    <row r="20" spans="1:8">
      <c r="A20" s="19">
        <v>41274</v>
      </c>
      <c r="B20" s="17">
        <f t="shared" si="2"/>
        <v>76816.55787637271</v>
      </c>
      <c r="C20" s="17">
        <f t="shared" si="0"/>
        <v>672.14488141826132</v>
      </c>
      <c r="D20" s="17">
        <f t="shared" si="1"/>
        <v>77488.702757790976</v>
      </c>
      <c r="E20" s="17">
        <f>IF(D20&lt;E19,D20,E19)</f>
        <v>2839.9600583467864</v>
      </c>
      <c r="F20" s="17">
        <f>IF((E20-C20)&gt;D20,D20,E20-C20)</f>
        <v>2167.815176928525</v>
      </c>
      <c r="G20" s="17">
        <f>D20-E20</f>
        <v>74648.742699444192</v>
      </c>
      <c r="H20" s="20">
        <f>IF(B21&gt;0,E20+H19,0)</f>
        <v>28399.600583467869</v>
      </c>
    </row>
    <row r="21" spans="1:8">
      <c r="A21" s="19">
        <v>41364</v>
      </c>
      <c r="B21" s="17">
        <f t="shared" si="2"/>
        <v>74648.742699444192</v>
      </c>
      <c r="C21" s="17">
        <f t="shared" si="0"/>
        <v>653.17649862013673</v>
      </c>
      <c r="D21" s="17">
        <f t="shared" si="1"/>
        <v>75301.919198064323</v>
      </c>
      <c r="E21" s="17">
        <f>IF(D21&lt;E20,D21,E20)</f>
        <v>2839.9600583467864</v>
      </c>
      <c r="F21" s="17">
        <f>IF((E21-C21)&gt;D21,D21,E21-C21)</f>
        <v>2186.7835597266494</v>
      </c>
      <c r="G21" s="17">
        <f>D21-E21</f>
        <v>72461.959139717539</v>
      </c>
      <c r="H21" s="20">
        <f>IF(B22&gt;0,E21+H20,0)</f>
        <v>31239.560641814656</v>
      </c>
    </row>
    <row r="22" spans="1:8">
      <c r="A22" s="21">
        <v>41455</v>
      </c>
      <c r="B22" s="22">
        <f t="shared" si="2"/>
        <v>72461.959139717539</v>
      </c>
      <c r="C22" s="22">
        <f t="shared" si="0"/>
        <v>634.04214247252855</v>
      </c>
      <c r="D22" s="22">
        <f t="shared" si="1"/>
        <v>73096.001282190075</v>
      </c>
      <c r="E22" s="22">
        <f>IF(D22&lt;E21,D22,E21)</f>
        <v>2839.9600583467864</v>
      </c>
      <c r="F22" s="22">
        <f>IF((E22-C22)&gt;D22,D22,E22-C22)</f>
        <v>2205.9179158742577</v>
      </c>
      <c r="G22" s="22">
        <f>D22-E22</f>
        <v>70256.041223843291</v>
      </c>
      <c r="H22" s="23">
        <f>IF(B23&gt;0,E22+H21,0)</f>
        <v>34079.52070016144</v>
      </c>
    </row>
    <row r="23" spans="1:8">
      <c r="A23" s="15">
        <v>41547</v>
      </c>
      <c r="B23" s="16">
        <f t="shared" si="2"/>
        <v>70256.041223843291</v>
      </c>
      <c r="C23" s="16">
        <f t="shared" si="0"/>
        <v>614.74036070862883</v>
      </c>
      <c r="D23" s="16">
        <f t="shared" si="1"/>
        <v>70870.781584551922</v>
      </c>
      <c r="E23" s="16">
        <f>IF(D23&lt;E22,D23,E22)</f>
        <v>2839.9600583467864</v>
      </c>
      <c r="F23" s="16">
        <f>IF((E23-C23)&gt;D23,D23,E23-C23)</f>
        <v>2225.2196976381574</v>
      </c>
      <c r="G23" s="16">
        <f>D23-E23</f>
        <v>68030.821526205138</v>
      </c>
      <c r="H23" s="18">
        <f>IF(B24&gt;0,E23+H22,0)</f>
        <v>36919.480758508224</v>
      </c>
    </row>
    <row r="24" spans="1:8">
      <c r="A24" s="19">
        <v>41639</v>
      </c>
      <c r="B24" s="17">
        <f t="shared" si="2"/>
        <v>68030.821526205138</v>
      </c>
      <c r="C24" s="17">
        <f t="shared" si="0"/>
        <v>595.269688354295</v>
      </c>
      <c r="D24" s="17">
        <f t="shared" si="1"/>
        <v>68626.091214559434</v>
      </c>
      <c r="E24" s="17">
        <f>IF(D24&lt;E23,D24,E23)</f>
        <v>2839.9600583467864</v>
      </c>
      <c r="F24" s="17">
        <f>IF((E24-C24)&gt;D24,D24,E24-C24)</f>
        <v>2244.6903699924915</v>
      </c>
      <c r="G24" s="17">
        <f>D24-E24</f>
        <v>65786.13115621265</v>
      </c>
      <c r="H24" s="20">
        <f>IF(B25&gt;0,E24+H23,0)</f>
        <v>39759.440816855007</v>
      </c>
    </row>
    <row r="25" spans="1:8">
      <c r="A25" s="19">
        <v>41729</v>
      </c>
      <c r="B25" s="17">
        <f t="shared" si="2"/>
        <v>65786.13115621265</v>
      </c>
      <c r="C25" s="17">
        <f t="shared" si="0"/>
        <v>575.62864761686069</v>
      </c>
      <c r="D25" s="17">
        <f t="shared" si="1"/>
        <v>66361.759803829511</v>
      </c>
      <c r="E25" s="17">
        <f>IF(D25&lt;E24,D25,E24)</f>
        <v>2839.9600583467864</v>
      </c>
      <c r="F25" s="17">
        <f>IF((E25-C25)&gt;D25,D25,E25-C25)</f>
        <v>2264.3314107299257</v>
      </c>
      <c r="G25" s="17">
        <f>D25-E25</f>
        <v>63521.799745482727</v>
      </c>
      <c r="H25" s="20">
        <f>IF(B26&gt;0,E25+H24,0)</f>
        <v>42599.400875201791</v>
      </c>
    </row>
    <row r="26" spans="1:8">
      <c r="A26" s="21">
        <v>41820</v>
      </c>
      <c r="B26" s="22">
        <f t="shared" si="2"/>
        <v>63521.799745482727</v>
      </c>
      <c r="C26" s="22">
        <f t="shared" si="0"/>
        <v>555.81574777297396</v>
      </c>
      <c r="D26" s="22">
        <f t="shared" si="1"/>
        <v>64077.615493255704</v>
      </c>
      <c r="E26" s="22">
        <f>IF(D26&lt;E25,D26,E25)</f>
        <v>2839.9600583467864</v>
      </c>
      <c r="F26" s="22">
        <f>IF((E26-C26)&gt;D26,D26,E26-C26)</f>
        <v>2284.1443105738126</v>
      </c>
      <c r="G26" s="22">
        <f>D26-E26</f>
        <v>61237.65543490892</v>
      </c>
      <c r="H26" s="23">
        <f>IF(B27&gt;0,E26+H25,0)</f>
        <v>45439.360933548574</v>
      </c>
    </row>
    <row r="27" spans="1:8">
      <c r="A27" s="15">
        <v>41912</v>
      </c>
      <c r="B27" s="16">
        <f t="shared" si="2"/>
        <v>61237.65543490892</v>
      </c>
      <c r="C27" s="16">
        <f t="shared" si="0"/>
        <v>535.82948505545312</v>
      </c>
      <c r="D27" s="16">
        <f t="shared" si="1"/>
        <v>61773.484919964372</v>
      </c>
      <c r="E27" s="16">
        <f>IF(D27&lt;E26,D27,E26)</f>
        <v>2839.9600583467864</v>
      </c>
      <c r="F27" s="16">
        <f>IF((E27-C27)&gt;D27,D27,E27-C27)</f>
        <v>2304.1305732913333</v>
      </c>
      <c r="G27" s="16">
        <f>D27-E27</f>
        <v>58933.524861617589</v>
      </c>
      <c r="H27" s="18">
        <f>IF(B28&gt;0,E27+H26,0)</f>
        <v>48279.320991895358</v>
      </c>
    </row>
    <row r="28" spans="1:8">
      <c r="A28" s="19">
        <v>42004</v>
      </c>
      <c r="B28" s="17">
        <f t="shared" si="2"/>
        <v>58933.524861617589</v>
      </c>
      <c r="C28" s="17">
        <f t="shared" si="0"/>
        <v>515.66834253915397</v>
      </c>
      <c r="D28" s="17">
        <f t="shared" si="1"/>
        <v>59449.193204156742</v>
      </c>
      <c r="E28" s="17">
        <f>IF(D28&lt;E27,D28,E27)</f>
        <v>2839.9600583467864</v>
      </c>
      <c r="F28" s="17">
        <f>IF((E28-C28)&gt;D28,D28,E28-C28)</f>
        <v>2324.2917158076325</v>
      </c>
      <c r="G28" s="17">
        <f>D28-E28</f>
        <v>56609.233145809958</v>
      </c>
      <c r="H28" s="20">
        <f>IF(B29&gt;0,E28+H27,0)</f>
        <v>51119.281050242142</v>
      </c>
    </row>
    <row r="29" spans="1:8">
      <c r="A29" s="19">
        <v>42094</v>
      </c>
      <c r="B29" s="17">
        <f t="shared" si="2"/>
        <v>56609.233145809958</v>
      </c>
      <c r="C29" s="17">
        <f t="shared" si="0"/>
        <v>495.33079002583719</v>
      </c>
      <c r="D29" s="17">
        <f t="shared" si="1"/>
        <v>57104.563935835795</v>
      </c>
      <c r="E29" s="17">
        <f>IF(D29&lt;E28,D29,E28)</f>
        <v>2839.9600583467864</v>
      </c>
      <c r="F29" s="17">
        <f>IF((E29-C29)&gt;D29,D29,E29-C29)</f>
        <v>2344.629268320949</v>
      </c>
      <c r="G29" s="17">
        <f>D29-E29</f>
        <v>54264.603877489011</v>
      </c>
      <c r="H29" s="20">
        <f>IF(B30&gt;0,E29+H28,0)</f>
        <v>53959.241108588925</v>
      </c>
    </row>
    <row r="30" spans="1:8">
      <c r="A30" s="21">
        <v>42185</v>
      </c>
      <c r="B30" s="22">
        <f t="shared" si="2"/>
        <v>54264.603877489011</v>
      </c>
      <c r="C30" s="22">
        <f t="shared" si="0"/>
        <v>474.81528392802892</v>
      </c>
      <c r="D30" s="22">
        <f t="shared" si="1"/>
        <v>54739.419161417041</v>
      </c>
      <c r="E30" s="22">
        <f>IF(D30&lt;E29,D30,E29)</f>
        <v>2839.9600583467864</v>
      </c>
      <c r="F30" s="22">
        <f>IF((E30-C30)&gt;D30,D30,E30-C30)</f>
        <v>2365.1447744187576</v>
      </c>
      <c r="G30" s="22">
        <f>D30-E30</f>
        <v>51899.459103070258</v>
      </c>
      <c r="H30" s="23">
        <f>IF(B31&gt;0,E30+H29,0)</f>
        <v>56799.201166935709</v>
      </c>
    </row>
    <row r="31" spans="1:8">
      <c r="A31" s="15">
        <v>42277</v>
      </c>
      <c r="B31" s="16">
        <f t="shared" si="2"/>
        <v>51899.459103070258</v>
      </c>
      <c r="C31" s="16">
        <f t="shared" si="0"/>
        <v>454.12026715186482</v>
      </c>
      <c r="D31" s="16">
        <f t="shared" si="1"/>
        <v>52353.57937022212</v>
      </c>
      <c r="E31" s="16">
        <f>IF(D31&lt;E30,D31,E30)</f>
        <v>2839.9600583467864</v>
      </c>
      <c r="F31" s="16">
        <f>IF((E31-C31)&gt;D31,D31,E31-C31)</f>
        <v>2385.8397911949214</v>
      </c>
      <c r="G31" s="16">
        <f>D31-E31</f>
        <v>49513.619311875336</v>
      </c>
      <c r="H31" s="18">
        <f>IF(B32&gt;0,E31+H30,0)</f>
        <v>59639.161225282493</v>
      </c>
    </row>
    <row r="32" spans="1:8">
      <c r="A32" s="19">
        <v>42369</v>
      </c>
      <c r="B32" s="17">
        <f t="shared" si="2"/>
        <v>49513.619311875336</v>
      </c>
      <c r="C32" s="17">
        <f t="shared" si="0"/>
        <v>433.24416897890922</v>
      </c>
      <c r="D32" s="17">
        <f t="shared" si="1"/>
        <v>49946.863480854248</v>
      </c>
      <c r="E32" s="17">
        <f>IF(D32&lt;E31,D32,E31)</f>
        <v>2839.9600583467864</v>
      </c>
      <c r="F32" s="17">
        <f>IF((E32-C32)&gt;D32,D32,E32-C32)</f>
        <v>2406.715889367877</v>
      </c>
      <c r="G32" s="17">
        <f>D32-E32</f>
        <v>47106.903422507465</v>
      </c>
      <c r="H32" s="20">
        <f>IF(B33&gt;0,E32+H31,0)</f>
        <v>62479.121283629276</v>
      </c>
    </row>
    <row r="33" spans="1:8">
      <c r="A33" s="19">
        <v>42460</v>
      </c>
      <c r="B33" s="17">
        <f t="shared" si="2"/>
        <v>47106.903422507465</v>
      </c>
      <c r="C33" s="17">
        <f t="shared" si="0"/>
        <v>412.18540494694037</v>
      </c>
      <c r="D33" s="17">
        <f t="shared" si="1"/>
        <v>47519.088827454405</v>
      </c>
      <c r="E33" s="17">
        <f>IF(D33&lt;E32,D33,E32)</f>
        <v>2839.9600583467864</v>
      </c>
      <c r="F33" s="17">
        <f>IF((E33-C33)&gt;D33,D33,E33-C33)</f>
        <v>2427.7746533998461</v>
      </c>
      <c r="G33" s="17">
        <f>D33-E33</f>
        <v>44679.128769107621</v>
      </c>
      <c r="H33" s="20">
        <f>IF(B34&gt;0,E33+H32,0)</f>
        <v>65319.08134197606</v>
      </c>
    </row>
    <row r="34" spans="1:8">
      <c r="A34" s="21">
        <v>42551</v>
      </c>
      <c r="B34" s="22">
        <f t="shared" si="2"/>
        <v>44679.128769107621</v>
      </c>
      <c r="C34" s="22">
        <f t="shared" si="0"/>
        <v>390.94237672969172</v>
      </c>
      <c r="D34" s="22">
        <f t="shared" si="1"/>
        <v>45070.071145837312</v>
      </c>
      <c r="E34" s="22">
        <f>IF(D34&lt;E33,D34,E33)</f>
        <v>2839.9600583467864</v>
      </c>
      <c r="F34" s="22">
        <f>IF((E34-C34)&gt;D34,D34,E34-C34)</f>
        <v>2449.0176816170947</v>
      </c>
      <c r="G34" s="22">
        <f>D34-E34</f>
        <v>42230.111087490528</v>
      </c>
      <c r="H34" s="23">
        <f>IF(B35&gt;0,E34+H33,0)</f>
        <v>68159.041400322851</v>
      </c>
    </row>
    <row r="35" spans="1:8">
      <c r="A35" s="15">
        <v>42643</v>
      </c>
      <c r="B35" s="16">
        <f t="shared" si="2"/>
        <v>42230.111087490528</v>
      </c>
      <c r="C35" s="16">
        <f t="shared" si="0"/>
        <v>369.51347201554216</v>
      </c>
      <c r="D35" s="16">
        <f t="shared" si="1"/>
        <v>42599.624559506068</v>
      </c>
      <c r="E35" s="16">
        <f>IF(D35&lt;E34,D35,E34)</f>
        <v>2839.9600583467864</v>
      </c>
      <c r="F35" s="16">
        <f>IF((E35-C35)&gt;D35,D35,E35-C35)</f>
        <v>2470.4465863312444</v>
      </c>
      <c r="G35" s="16">
        <f>D35-E35</f>
        <v>39759.664501159285</v>
      </c>
      <c r="H35" s="18">
        <f>IF(B36&gt;0,E35+H34,0)</f>
        <v>70999.001458669634</v>
      </c>
    </row>
    <row r="36" spans="1:8">
      <c r="A36" s="19">
        <v>42735</v>
      </c>
      <c r="B36" s="17">
        <f t="shared" si="2"/>
        <v>39759.664501159285</v>
      </c>
      <c r="C36" s="17">
        <f t="shared" si="0"/>
        <v>347.89706438514378</v>
      </c>
      <c r="D36" s="17">
        <f t="shared" si="1"/>
        <v>40107.561565544427</v>
      </c>
      <c r="E36" s="17">
        <f>IF(D36&lt;E35,D36,E35)</f>
        <v>2839.9600583467864</v>
      </c>
      <c r="F36" s="17">
        <f>IF((E36-C36)&gt;D36,D36,E36-C36)</f>
        <v>2492.0629939616424</v>
      </c>
      <c r="G36" s="17">
        <f>D36-E36</f>
        <v>37267.601507197644</v>
      </c>
      <c r="H36" s="20">
        <f>IF(B37&gt;0,E36+H35,0)</f>
        <v>73838.961517016418</v>
      </c>
    </row>
    <row r="37" spans="1:8">
      <c r="A37" s="19">
        <v>42825</v>
      </c>
      <c r="B37" s="17">
        <f t="shared" si="2"/>
        <v>37267.601507197644</v>
      </c>
      <c r="C37" s="17">
        <f t="shared" si="0"/>
        <v>326.09151318797939</v>
      </c>
      <c r="D37" s="17">
        <f t="shared" si="1"/>
        <v>37593.693020385625</v>
      </c>
      <c r="E37" s="17">
        <f>IF(D37&lt;E36,D37,E36)</f>
        <v>2839.9600583467864</v>
      </c>
      <c r="F37" s="17">
        <f>IF((E37-C37)&gt;D37,D37,E37-C37)</f>
        <v>2513.8685451588071</v>
      </c>
      <c r="G37" s="17">
        <f>D37-E37</f>
        <v>34753.732962038841</v>
      </c>
      <c r="H37" s="20">
        <f>IF(B38&gt;0,E37+H36,0)</f>
        <v>76678.921575363202</v>
      </c>
    </row>
    <row r="38" spans="1:8">
      <c r="A38" s="21">
        <v>42916</v>
      </c>
      <c r="B38" s="22">
        <f t="shared" si="2"/>
        <v>34753.732962038841</v>
      </c>
      <c r="C38" s="22">
        <f t="shared" si="0"/>
        <v>304.0951634178399</v>
      </c>
      <c r="D38" s="22">
        <f t="shared" si="1"/>
        <v>35057.828125456683</v>
      </c>
      <c r="E38" s="22">
        <f>IF(D38&lt;E37,D38,E37)</f>
        <v>2839.9600583467864</v>
      </c>
      <c r="F38" s="22">
        <f>IF((E38-C38)&gt;D38,D38,E38-C38)</f>
        <v>2535.8648949289463</v>
      </c>
      <c r="G38" s="22">
        <f>D38-E38</f>
        <v>32217.868067109895</v>
      </c>
      <c r="H38" s="23">
        <f>IF(B39&gt;0,E38+H37,0)</f>
        <v>79518.881633709985</v>
      </c>
    </row>
    <row r="39" spans="1:8">
      <c r="A39" s="15">
        <v>43008</v>
      </c>
      <c r="B39" s="16">
        <f t="shared" si="2"/>
        <v>32217.868067109895</v>
      </c>
      <c r="C39" s="16">
        <f t="shared" si="0"/>
        <v>281.9063455872116</v>
      </c>
      <c r="D39" s="16">
        <f t="shared" si="1"/>
        <v>32499.774412697108</v>
      </c>
      <c r="E39" s="16">
        <f>IF(D39&lt;E38,D39,E38)</f>
        <v>2839.9600583467864</v>
      </c>
      <c r="F39" s="16">
        <f>IF((E39-C39)&gt;D39,D39,E39-C39)</f>
        <v>2558.0537127595749</v>
      </c>
      <c r="G39" s="16">
        <f>D39-E39</f>
        <v>29659.814354350321</v>
      </c>
      <c r="H39" s="18">
        <f>IF(B40&gt;0,E39+H38,0)</f>
        <v>82358.841692056769</v>
      </c>
    </row>
    <row r="40" spans="1:8">
      <c r="A40" s="19">
        <v>43100</v>
      </c>
      <c r="B40" s="17">
        <f t="shared" si="2"/>
        <v>29659.814354350321</v>
      </c>
      <c r="C40" s="17">
        <f t="shared" si="0"/>
        <v>259.52337560056532</v>
      </c>
      <c r="D40" s="17">
        <f t="shared" si="1"/>
        <v>29919.337729950887</v>
      </c>
      <c r="E40" s="17">
        <f>IF(D40&lt;E39,D40,E39)</f>
        <v>2839.9600583467864</v>
      </c>
      <c r="F40" s="17">
        <f>IF((E40-C40)&gt;D40,D40,E40-C40)</f>
        <v>2580.4366827462209</v>
      </c>
      <c r="G40" s="17">
        <f>D40-E40</f>
        <v>27079.377671604099</v>
      </c>
      <c r="H40" s="20">
        <f>IF(B41&gt;0,E40+H39,0)</f>
        <v>85198.801750403552</v>
      </c>
    </row>
    <row r="41" spans="1:8">
      <c r="A41" s="19">
        <v>43190</v>
      </c>
      <c r="B41" s="17">
        <f t="shared" si="2"/>
        <v>27079.377671604099</v>
      </c>
      <c r="C41" s="17">
        <f t="shared" si="0"/>
        <v>236.9445546265359</v>
      </c>
      <c r="D41" s="17">
        <f t="shared" si="1"/>
        <v>27316.322226230634</v>
      </c>
      <c r="E41" s="17">
        <f>IF(D41&lt;E40,D41,E40)</f>
        <v>2839.9600583467864</v>
      </c>
      <c r="F41" s="17">
        <f>IF((E41-C41)&gt;D41,D41,E41-C41)</f>
        <v>2603.0155037202503</v>
      </c>
      <c r="G41" s="17">
        <f>D41-E41</f>
        <v>24476.362167883846</v>
      </c>
      <c r="H41" s="20">
        <f>IF(B42&gt;0,E41+H40,0)</f>
        <v>88038.761808750336</v>
      </c>
    </row>
    <row r="42" spans="1:8">
      <c r="A42" s="21">
        <v>43281</v>
      </c>
      <c r="B42" s="22">
        <f t="shared" si="2"/>
        <v>24476.362167883846</v>
      </c>
      <c r="C42" s="22">
        <f t="shared" si="0"/>
        <v>214.16816896898368</v>
      </c>
      <c r="D42" s="22">
        <f t="shared" si="1"/>
        <v>24690.530336852829</v>
      </c>
      <c r="E42" s="22">
        <f>IF(D42&lt;E41,D42,E41)</f>
        <v>2839.9600583467864</v>
      </c>
      <c r="F42" s="22">
        <f>IF((E42-C42)&gt;D42,D42,E42-C42)</f>
        <v>2625.7918893778028</v>
      </c>
      <c r="G42" s="22">
        <f>D42-E42</f>
        <v>21850.570278506042</v>
      </c>
      <c r="H42" s="23">
        <f>IF(B43&gt;0,E42+H41,0)</f>
        <v>90878.72186709712</v>
      </c>
    </row>
    <row r="43" spans="1:8">
      <c r="A43" s="15">
        <v>43373</v>
      </c>
      <c r="B43" s="16">
        <f t="shared" si="2"/>
        <v>21850.570278506042</v>
      </c>
      <c r="C43" s="16">
        <f t="shared" si="0"/>
        <v>191.1924899369279</v>
      </c>
      <c r="D43" s="16">
        <f t="shared" si="1"/>
        <v>22041.762768442972</v>
      </c>
      <c r="E43" s="16">
        <f>IF(D43&lt;E42,D43,E42)</f>
        <v>2839.9600583467864</v>
      </c>
      <c r="F43" s="16">
        <f>IF((E43-C43)&gt;D43,D43,E43-C43)</f>
        <v>2648.7675684098585</v>
      </c>
      <c r="G43" s="16">
        <f>D43-E43</f>
        <v>19201.802710096184</v>
      </c>
      <c r="H43" s="18">
        <f>IF(B44&gt;0,E43+H42,0)</f>
        <v>93718.681925443903</v>
      </c>
    </row>
    <row r="44" spans="1:8">
      <c r="A44" s="19">
        <v>43465</v>
      </c>
      <c r="B44" s="17">
        <f t="shared" si="2"/>
        <v>19201.802710096184</v>
      </c>
      <c r="C44" s="17">
        <f t="shared" si="0"/>
        <v>168.01577371334162</v>
      </c>
      <c r="D44" s="17">
        <f t="shared" si="1"/>
        <v>19369.818483809526</v>
      </c>
      <c r="E44" s="17">
        <f>IF(D44&lt;E43,D44,E43)</f>
        <v>2839.9600583467864</v>
      </c>
      <c r="F44" s="17">
        <f>IF((E44-C44)&gt;D44,D44,E44-C44)</f>
        <v>2671.9442846334446</v>
      </c>
      <c r="G44" s="17">
        <f>D44-E44</f>
        <v>16529.858425462739</v>
      </c>
      <c r="H44" s="20">
        <f>IF(B45&gt;0,E44+H43,0)</f>
        <v>96558.641983790687</v>
      </c>
    </row>
    <row r="45" spans="1:8">
      <c r="A45" s="19">
        <v>43555</v>
      </c>
      <c r="B45" s="17">
        <f t="shared" si="2"/>
        <v>16529.858425462739</v>
      </c>
      <c r="C45" s="17">
        <f t="shared" si="0"/>
        <v>144.63626122279896</v>
      </c>
      <c r="D45" s="17">
        <f t="shared" si="1"/>
        <v>16674.494686685539</v>
      </c>
      <c r="E45" s="17">
        <f>IF(D45&lt;E44,D45,E44)</f>
        <v>2839.9600583467864</v>
      </c>
      <c r="F45" s="17">
        <f>IF((E45-C45)&gt;D45,D45,E45-C45)</f>
        <v>2695.3237971239873</v>
      </c>
      <c r="G45" s="17">
        <f>D45-E45</f>
        <v>13834.534628338752</v>
      </c>
      <c r="H45" s="20">
        <f>IF(B46&gt;0,E45+H44,0)</f>
        <v>99398.602042137471</v>
      </c>
    </row>
    <row r="46" spans="1:8">
      <c r="A46" s="21">
        <v>43646</v>
      </c>
      <c r="B46" s="22">
        <f t="shared" si="2"/>
        <v>13834.534628338752</v>
      </c>
      <c r="C46" s="22">
        <f t="shared" si="0"/>
        <v>121.05217799796409</v>
      </c>
      <c r="D46" s="22">
        <f t="shared" si="1"/>
        <v>13955.586806336716</v>
      </c>
      <c r="E46" s="22">
        <f>IF(D46&lt;E45,D46,E45)</f>
        <v>2839.9600583467864</v>
      </c>
      <c r="F46" s="22">
        <f>IF((E46-C46)&gt;D46,D46,E46-C46)</f>
        <v>2718.9078803488223</v>
      </c>
      <c r="G46" s="22">
        <f>D46-E46</f>
        <v>11115.626747989929</v>
      </c>
      <c r="H46" s="23">
        <f>IF(B47&gt;0,E46+H45,0)</f>
        <v>102238.56210048425</v>
      </c>
    </row>
    <row r="47" spans="1:8">
      <c r="A47" s="15">
        <v>43738</v>
      </c>
      <c r="B47" s="16">
        <f t="shared" si="2"/>
        <v>11115.626747989929</v>
      </c>
      <c r="C47" s="16">
        <f t="shared" si="0"/>
        <v>97.26173404491189</v>
      </c>
      <c r="D47" s="16">
        <f t="shared" si="1"/>
        <v>11212.888482034841</v>
      </c>
      <c r="E47" s="16">
        <f>IF(D47&lt;E46,D47,E46)</f>
        <v>2839.9600583467864</v>
      </c>
      <c r="F47" s="16">
        <f>IF((E47-C47)&gt;D47,D47,E47-C47)</f>
        <v>2742.6983243018744</v>
      </c>
      <c r="G47" s="16">
        <f>D47-E47</f>
        <v>8372.9284236880558</v>
      </c>
      <c r="H47" s="18">
        <f>IF(B48&gt;0,E47+H46,0)</f>
        <v>105078.52215883104</v>
      </c>
    </row>
    <row r="48" spans="1:8">
      <c r="A48" s="19">
        <v>43830</v>
      </c>
      <c r="B48" s="17">
        <f t="shared" si="2"/>
        <v>8372.9284236880558</v>
      </c>
      <c r="C48" s="17">
        <f t="shared" si="0"/>
        <v>73.263123707270495</v>
      </c>
      <c r="D48" s="17">
        <f t="shared" si="1"/>
        <v>8446.1915473953268</v>
      </c>
      <c r="E48" s="17">
        <f>IF(D48&lt;E47,D48,E47)</f>
        <v>2839.9600583467864</v>
      </c>
      <c r="F48" s="17">
        <f>IF((E48-C48)&gt;D48,D48,E48-C48)</f>
        <v>2766.6969346395158</v>
      </c>
      <c r="G48" s="17">
        <f>D48-E48</f>
        <v>5606.2314890485404</v>
      </c>
      <c r="H48" s="20">
        <f>IF(B49&gt;0,E48+H47,0)</f>
        <v>107918.48221717782</v>
      </c>
    </row>
    <row r="49" spans="1:8">
      <c r="A49" s="19">
        <v>43921</v>
      </c>
      <c r="B49" s="17">
        <f t="shared" si="2"/>
        <v>5606.2314890485404</v>
      </c>
      <c r="C49" s="17">
        <f t="shared" si="0"/>
        <v>49.054525529174732</v>
      </c>
      <c r="D49" s="17">
        <f t="shared" si="1"/>
        <v>5655.2860145777149</v>
      </c>
      <c r="E49" s="17">
        <f>IF(D49&lt;E48,D49,E48)</f>
        <v>2839.9600583467864</v>
      </c>
      <c r="F49" s="17">
        <f>IF((E49-C49)&gt;D49,D49,E49-C49)</f>
        <v>2790.9055328176114</v>
      </c>
      <c r="G49" s="17">
        <f>D49-E49</f>
        <v>2815.3259562309286</v>
      </c>
      <c r="H49" s="20">
        <f>IF(B50&gt;0,E49+H48,0)</f>
        <v>110758.44227552461</v>
      </c>
    </row>
    <row r="50" spans="1:8">
      <c r="A50" s="21">
        <v>44012</v>
      </c>
      <c r="B50" s="22">
        <f t="shared" si="2"/>
        <v>2815.3259562309286</v>
      </c>
      <c r="C50" s="22">
        <f t="shared" si="0"/>
        <v>24.634102117020628</v>
      </c>
      <c r="D50" s="22">
        <f t="shared" si="1"/>
        <v>2839.9600583479491</v>
      </c>
      <c r="E50" s="22">
        <f>IF(D50&lt;E49,D50,E49)</f>
        <v>2839.9600583467864</v>
      </c>
      <c r="F50" s="22">
        <f>IF((E50-C50)&gt;D50,D50,E50-C50)</f>
        <v>2815.3259562297658</v>
      </c>
      <c r="G50" s="22">
        <f>D50-E50</f>
        <v>1.1627889762166888E-9</v>
      </c>
      <c r="H50" s="23">
        <f>IF(B51&gt;0,E50+H49,0)</f>
        <v>113598.40233387139</v>
      </c>
    </row>
    <row r="51" spans="1:8">
      <c r="A51" s="24">
        <v>44104</v>
      </c>
      <c r="B51" s="25">
        <f t="shared" si="2"/>
        <v>1.1627889762166888E-9</v>
      </c>
      <c r="C51" s="25">
        <f t="shared" si="0"/>
        <v>1.0174403541896027E-11</v>
      </c>
      <c r="D51" s="25">
        <f t="shared" si="1"/>
        <v>1.1729633797585849E-9</v>
      </c>
      <c r="E51" s="25">
        <f>IF(D51&lt;E50,D51,E50)</f>
        <v>1.1729633797585849E-9</v>
      </c>
      <c r="F51" s="25">
        <f>IF((E51-C51)&gt;D51,D51,E51-C51)</f>
        <v>1.1627889762166888E-9</v>
      </c>
      <c r="G51" s="25">
        <f>D51-E51</f>
        <v>0</v>
      </c>
      <c r="H51" s="26"/>
    </row>
    <row r="52" spans="1:8">
      <c r="A52" s="11"/>
      <c r="B52" s="2"/>
      <c r="C52" s="13"/>
      <c r="D52" s="2"/>
    </row>
    <row r="53" spans="1:8">
      <c r="A53" s="11"/>
      <c r="B53" s="2"/>
      <c r="C53" s="2"/>
      <c r="D53" s="2"/>
    </row>
    <row r="54" spans="1:8">
      <c r="A54" s="12"/>
      <c r="B54" s="2"/>
      <c r="C54" s="2"/>
      <c r="D54" s="2"/>
    </row>
  </sheetData>
  <mergeCells count="4">
    <mergeCell ref="A1:H1"/>
    <mergeCell ref="A3:B3"/>
    <mergeCell ref="A4:B4"/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0"/>
  <sheetViews>
    <sheetView tabSelected="1" topLeftCell="A8" workbookViewId="0">
      <selection activeCell="I14" sqref="I14"/>
    </sheetView>
  </sheetViews>
  <sheetFormatPr defaultRowHeight="12.75"/>
  <cols>
    <col min="1" max="6" width="14.33203125" customWidth="1"/>
    <col min="7" max="8" width="14.33203125" hidden="1" customWidth="1"/>
    <col min="9" max="256" width="14.33203125" customWidth="1"/>
  </cols>
  <sheetData>
    <row r="1" spans="1:8" ht="25.5" hidden="1">
      <c r="A1" s="48" t="s">
        <v>8</v>
      </c>
      <c r="B1" s="48"/>
      <c r="C1" s="48"/>
      <c r="D1" s="48"/>
      <c r="E1" s="48"/>
      <c r="F1" s="48"/>
      <c r="G1" s="48"/>
      <c r="H1" s="48"/>
    </row>
    <row r="2" spans="1:8" hidden="1">
      <c r="A2" s="36" t="s">
        <v>18</v>
      </c>
      <c r="B2" s="42"/>
      <c r="C2" s="42"/>
      <c r="D2" s="42"/>
      <c r="E2" s="42"/>
      <c r="F2" s="42"/>
      <c r="G2" s="42"/>
      <c r="H2" s="43"/>
    </row>
    <row r="3" spans="1:8" hidden="1">
      <c r="A3" s="49" t="s">
        <v>13</v>
      </c>
      <c r="B3" s="49"/>
      <c r="C3" s="37" t="s">
        <v>14</v>
      </c>
      <c r="D3" s="37"/>
      <c r="E3" s="37"/>
      <c r="F3" s="37"/>
      <c r="G3" s="37"/>
      <c r="H3" s="37"/>
    </row>
    <row r="4" spans="1:8" hidden="1">
      <c r="A4" s="49" t="s">
        <v>15</v>
      </c>
      <c r="B4" s="49"/>
      <c r="C4" s="37" t="s">
        <v>16</v>
      </c>
      <c r="D4" s="37"/>
      <c r="E4" s="37"/>
      <c r="F4" s="37"/>
      <c r="G4" s="37"/>
      <c r="H4" s="37"/>
    </row>
    <row r="5" spans="1:8" ht="26.25" hidden="1">
      <c r="A5" s="27"/>
      <c r="B5" s="38"/>
      <c r="C5" s="1"/>
      <c r="D5" s="1"/>
      <c r="E5" s="1"/>
      <c r="F5" s="1"/>
      <c r="G5" s="1"/>
      <c r="H5" s="3"/>
    </row>
    <row r="6" spans="1:8" ht="26.25" hidden="1">
      <c r="A6" s="49" t="s">
        <v>12</v>
      </c>
      <c r="B6" s="49"/>
      <c r="C6" s="34">
        <v>40396</v>
      </c>
      <c r="D6" s="33"/>
      <c r="E6" s="33"/>
      <c r="F6" s="33"/>
      <c r="G6" s="33"/>
      <c r="H6" s="33"/>
    </row>
    <row r="7" spans="1:8" ht="13.5" hidden="1" thickBot="1">
      <c r="A7" s="4"/>
      <c r="B7" s="5"/>
      <c r="C7" s="5"/>
      <c r="D7" s="5"/>
      <c r="E7" s="5"/>
      <c r="F7" s="5"/>
      <c r="G7" s="2"/>
      <c r="H7" s="2"/>
    </row>
    <row r="8" spans="1:8" ht="14.25" thickTop="1" thickBot="1">
      <c r="A8" s="39" t="s">
        <v>9</v>
      </c>
      <c r="B8" s="45">
        <v>95500</v>
      </c>
      <c r="C8" s="40" t="s">
        <v>10</v>
      </c>
      <c r="D8" s="46">
        <v>10</v>
      </c>
      <c r="E8" s="40" t="s">
        <v>11</v>
      </c>
      <c r="F8" s="47">
        <v>3.5000000000000003E-2</v>
      </c>
      <c r="G8" s="40" t="s">
        <v>5</v>
      </c>
      <c r="H8" s="41">
        <f>-PMT($F$8/4,D8*4,B8)</f>
        <v>2839.9600583467864</v>
      </c>
    </row>
    <row r="9" spans="1:8" ht="13.5" thickTop="1">
      <c r="A9" s="4"/>
      <c r="B9" s="5"/>
      <c r="C9" s="5"/>
      <c r="D9" s="6"/>
      <c r="E9" s="5"/>
      <c r="F9" s="7"/>
      <c r="G9" s="2"/>
      <c r="H9" s="2"/>
    </row>
    <row r="10" spans="1:8" ht="36">
      <c r="A10" s="8" t="s">
        <v>20</v>
      </c>
      <c r="B10" s="9" t="s">
        <v>2</v>
      </c>
      <c r="C10" s="9" t="s">
        <v>4</v>
      </c>
      <c r="D10" s="9" t="s">
        <v>0</v>
      </c>
      <c r="E10" s="9" t="s">
        <v>19</v>
      </c>
      <c r="F10" s="9" t="s">
        <v>6</v>
      </c>
      <c r="G10" s="9" t="s">
        <v>7</v>
      </c>
      <c r="H10" s="10" t="s">
        <v>1</v>
      </c>
    </row>
    <row r="11" spans="1:8">
      <c r="A11" s="15">
        <v>40451</v>
      </c>
      <c r="B11" s="16">
        <f>B8</f>
        <v>95500</v>
      </c>
      <c r="C11" s="16">
        <f>(B11*$F$8/4)+N8</f>
        <v>835.62500000000011</v>
      </c>
      <c r="D11" s="16">
        <f>SUM(B11:C11)</f>
        <v>96335.625</v>
      </c>
      <c r="E11" s="17">
        <f>H8+N8</f>
        <v>2839.9600583467864</v>
      </c>
      <c r="F11" s="16">
        <f>IF((E11-C11)&gt;D11,D11,E11-C11)</f>
        <v>2004.3350583467864</v>
      </c>
      <c r="G11" s="16">
        <f>D11-E11</f>
        <v>93495.664941653216</v>
      </c>
      <c r="H11" s="18">
        <f>SUM(E11)</f>
        <v>2839.9600583467864</v>
      </c>
    </row>
    <row r="12" spans="1:8">
      <c r="A12" s="19">
        <v>40543</v>
      </c>
      <c r="B12" s="17">
        <f>IF(G11&lt;0,0,G11)</f>
        <v>93495.664941653216</v>
      </c>
      <c r="C12" s="17">
        <f>B12*$F$8/4</f>
        <v>818.08706823946568</v>
      </c>
      <c r="D12" s="17">
        <f t="shared" ref="D12:D50" si="0">SUM(B12:C12)</f>
        <v>94313.752009892676</v>
      </c>
      <c r="E12" s="17">
        <f>H8</f>
        <v>2839.9600583467864</v>
      </c>
      <c r="F12" s="17">
        <f>IF((E12-C12)&gt;D12,D12,E12-C12)</f>
        <v>2021.8729901073207</v>
      </c>
      <c r="G12" s="17">
        <f>D12-E12</f>
        <v>91473.791951545893</v>
      </c>
      <c r="H12" s="20">
        <f>IF(B13&gt;0,E12+H11,0)</f>
        <v>5679.9201166935727</v>
      </c>
    </row>
    <row r="13" spans="1:8">
      <c r="A13" s="19">
        <v>40633</v>
      </c>
      <c r="B13" s="17">
        <f t="shared" ref="B13:B50" si="1">IF(G12&lt;0,0,G12)</f>
        <v>91473.791951545893</v>
      </c>
      <c r="C13" s="17">
        <f>B13*$F$8/4</f>
        <v>800.39567957602662</v>
      </c>
      <c r="D13" s="17">
        <f t="shared" si="0"/>
        <v>92274.187631121924</v>
      </c>
      <c r="E13" s="17">
        <f>IF(D13&lt;E12,D13,E12)</f>
        <v>2839.9600583467864</v>
      </c>
      <c r="F13" s="17">
        <f>IF((E13-C13)&gt;D13,D13,E13-C13)</f>
        <v>2039.5643787707597</v>
      </c>
      <c r="G13" s="17">
        <f>D13-E13</f>
        <v>89434.22757277514</v>
      </c>
      <c r="H13" s="20">
        <f>IF(B14&gt;0,E13+H12,0)</f>
        <v>8519.8801750403582</v>
      </c>
    </row>
    <row r="14" spans="1:8">
      <c r="A14" s="21">
        <v>40724</v>
      </c>
      <c r="B14" s="22">
        <f t="shared" si="1"/>
        <v>89434.22757277514</v>
      </c>
      <c r="C14" s="22">
        <f>B14*$F$8/4</f>
        <v>782.54949126178258</v>
      </c>
      <c r="D14" s="22">
        <f t="shared" si="0"/>
        <v>90216.777064036927</v>
      </c>
      <c r="E14" s="22">
        <f>IF(D14&lt;E13,D14,E13)</f>
        <v>2839.9600583467864</v>
      </c>
      <c r="F14" s="22">
        <f>IF((E14-C14)&gt;D14,D14,E14-C14)</f>
        <v>2057.410567085004</v>
      </c>
      <c r="G14" s="22">
        <f>D14-E14</f>
        <v>87376.817005690144</v>
      </c>
      <c r="H14" s="23">
        <f>IF(B15&gt;0,E14+H13,0)</f>
        <v>11359.840233387145</v>
      </c>
    </row>
    <row r="15" spans="1:8">
      <c r="A15" s="15">
        <v>40816</v>
      </c>
      <c r="B15" s="16">
        <f t="shared" si="1"/>
        <v>87376.817005690144</v>
      </c>
      <c r="C15" s="16">
        <f>B15*$F$8/4</f>
        <v>764.54714879978883</v>
      </c>
      <c r="D15" s="16">
        <f t="shared" si="0"/>
        <v>88141.364154489929</v>
      </c>
      <c r="E15" s="16">
        <f>IF(D15&lt;E14,D15,E14)</f>
        <v>2839.9600583467864</v>
      </c>
      <c r="F15" s="16">
        <f>IF((E15-C15)&gt;D15,D15,E15-C15)</f>
        <v>2075.4129095469975</v>
      </c>
      <c r="G15" s="16">
        <f>D15-E15</f>
        <v>85301.404096143146</v>
      </c>
      <c r="H15" s="18">
        <f>IF(B16&gt;0,E15+H14,0)</f>
        <v>14199.800291733933</v>
      </c>
    </row>
    <row r="16" spans="1:8">
      <c r="A16" s="19">
        <v>40908</v>
      </c>
      <c r="B16" s="17">
        <f t="shared" si="1"/>
        <v>85301.404096143146</v>
      </c>
      <c r="C16" s="17">
        <f>B16*$F$8/4</f>
        <v>746.38728584125261</v>
      </c>
      <c r="D16" s="17">
        <f t="shared" si="0"/>
        <v>86047.791381984396</v>
      </c>
      <c r="E16" s="17">
        <f>IF(D16&lt;E15,D16,E15)</f>
        <v>2839.9600583467864</v>
      </c>
      <c r="F16" s="17">
        <f>IF((E16-C16)&gt;D16,D16,E16-C16)</f>
        <v>2093.572772505534</v>
      </c>
      <c r="G16" s="17">
        <f>D16-E16</f>
        <v>83207.831323637613</v>
      </c>
      <c r="H16" s="20">
        <f>IF(B17&gt;0,E16+H15,0)</f>
        <v>17039.76035008072</v>
      </c>
    </row>
    <row r="17" spans="1:8">
      <c r="A17" s="19">
        <v>40999</v>
      </c>
      <c r="B17" s="17">
        <f t="shared" si="1"/>
        <v>83207.831323637613</v>
      </c>
      <c r="C17" s="17">
        <f>B17*$F$8/4</f>
        <v>728.0685240818292</v>
      </c>
      <c r="D17" s="17">
        <f t="shared" si="0"/>
        <v>83935.89984771944</v>
      </c>
      <c r="E17" s="17">
        <f>IF(D17&lt;E16,D17,E16)</f>
        <v>2839.9600583467864</v>
      </c>
      <c r="F17" s="17">
        <f>IF((E17-C17)&gt;D17,D17,E17-C17)</f>
        <v>2111.891534264957</v>
      </c>
      <c r="G17" s="17">
        <f>D17-E17</f>
        <v>81095.939789372656</v>
      </c>
      <c r="H17" s="20">
        <f>IF(B18&gt;0,E17+H16,0)</f>
        <v>19879.720408427507</v>
      </c>
    </row>
    <row r="18" spans="1:8">
      <c r="A18" s="21">
        <v>41090</v>
      </c>
      <c r="B18" s="22">
        <f t="shared" si="1"/>
        <v>81095.939789372656</v>
      </c>
      <c r="C18" s="22">
        <f>B18*$F$8/4</f>
        <v>709.58947315701084</v>
      </c>
      <c r="D18" s="22">
        <f t="shared" si="0"/>
        <v>81805.529262529672</v>
      </c>
      <c r="E18" s="22">
        <f>IF(D18&lt;E17,D18,E17)</f>
        <v>2839.9600583467864</v>
      </c>
      <c r="F18" s="22">
        <f>IF((E18-C18)&gt;D18,D18,E18-C18)</f>
        <v>2130.3705851897757</v>
      </c>
      <c r="G18" s="22">
        <f>D18-E18</f>
        <v>78965.569204182888</v>
      </c>
      <c r="H18" s="23">
        <f>IF(B19&gt;0,E18+H17,0)</f>
        <v>22719.680466774294</v>
      </c>
    </row>
    <row r="19" spans="1:8">
      <c r="A19" s="15">
        <v>41182</v>
      </c>
      <c r="B19" s="16">
        <f t="shared" si="1"/>
        <v>78965.569204182888</v>
      </c>
      <c r="C19" s="16">
        <f>B19*$F$8/4</f>
        <v>690.94873053660035</v>
      </c>
      <c r="D19" s="16">
        <f t="shared" si="0"/>
        <v>79656.517934719493</v>
      </c>
      <c r="E19" s="16">
        <f>IF(D19&lt;E18,D19,E18)</f>
        <v>2839.9600583467864</v>
      </c>
      <c r="F19" s="16">
        <f>IF((E19-C19)&gt;D19,D19,E19-C19)</f>
        <v>2149.0113278101862</v>
      </c>
      <c r="G19" s="16">
        <f>D19-E19</f>
        <v>76816.55787637271</v>
      </c>
      <c r="H19" s="18">
        <f>IF(B20&gt;0,E19+H18,0)</f>
        <v>25559.640525121082</v>
      </c>
    </row>
    <row r="20" spans="1:8">
      <c r="A20" s="19">
        <v>41274</v>
      </c>
      <c r="B20" s="17">
        <f t="shared" si="1"/>
        <v>76816.55787637271</v>
      </c>
      <c r="C20" s="17">
        <f>B20*$F$8/4</f>
        <v>672.14488141826132</v>
      </c>
      <c r="D20" s="17">
        <f t="shared" si="0"/>
        <v>77488.702757790976</v>
      </c>
      <c r="E20" s="17">
        <f>IF(D20&lt;E19,D20,E19)</f>
        <v>2839.9600583467864</v>
      </c>
      <c r="F20" s="17">
        <f>IF((E20-C20)&gt;D20,D20,E20-C20)</f>
        <v>2167.815176928525</v>
      </c>
      <c r="G20" s="17">
        <f>D20-E20</f>
        <v>74648.742699444192</v>
      </c>
      <c r="H20" s="20">
        <f>IF(B21&gt;0,E20+H19,0)</f>
        <v>28399.600583467869</v>
      </c>
    </row>
    <row r="21" spans="1:8">
      <c r="A21" s="19">
        <v>41364</v>
      </c>
      <c r="B21" s="17">
        <f t="shared" si="1"/>
        <v>74648.742699444192</v>
      </c>
      <c r="C21" s="17">
        <f>B21*$F$8/4</f>
        <v>653.17649862013673</v>
      </c>
      <c r="D21" s="17">
        <f t="shared" si="0"/>
        <v>75301.919198064323</v>
      </c>
      <c r="E21" s="17">
        <f>IF(D21&lt;E20,D21,E20)</f>
        <v>2839.9600583467864</v>
      </c>
      <c r="F21" s="17">
        <f>IF((E21-C21)&gt;D21,D21,E21-C21)</f>
        <v>2186.7835597266494</v>
      </c>
      <c r="G21" s="17">
        <f>D21-E21</f>
        <v>72461.959139717539</v>
      </c>
      <c r="H21" s="20">
        <f>IF(B22&gt;0,E21+H20,0)</f>
        <v>31239.560641814656</v>
      </c>
    </row>
    <row r="22" spans="1:8">
      <c r="A22" s="21">
        <v>41455</v>
      </c>
      <c r="B22" s="22">
        <f t="shared" si="1"/>
        <v>72461.959139717539</v>
      </c>
      <c r="C22" s="22">
        <f>B22*$F$8/4</f>
        <v>634.04214247252855</v>
      </c>
      <c r="D22" s="22">
        <f t="shared" si="0"/>
        <v>73096.001282190075</v>
      </c>
      <c r="E22" s="22">
        <f>IF(D22&lt;E21,D22,E21)</f>
        <v>2839.9600583467864</v>
      </c>
      <c r="F22" s="22">
        <f>IF((E22-C22)&gt;D22,D22,E22-C22)</f>
        <v>2205.9179158742577</v>
      </c>
      <c r="G22" s="22">
        <f>D22-E22</f>
        <v>70256.041223843291</v>
      </c>
      <c r="H22" s="23">
        <f>IF(B23&gt;0,E22+H21,0)</f>
        <v>34079.52070016144</v>
      </c>
    </row>
    <row r="23" spans="1:8">
      <c r="A23" s="15">
        <v>41547</v>
      </c>
      <c r="B23" s="16">
        <f t="shared" si="1"/>
        <v>70256.041223843291</v>
      </c>
      <c r="C23" s="16">
        <f>B23*$F$8/4</f>
        <v>614.74036070862883</v>
      </c>
      <c r="D23" s="16">
        <f t="shared" si="0"/>
        <v>70870.781584551922</v>
      </c>
      <c r="E23" s="16">
        <f>IF(D23&lt;E22,D23,E22)</f>
        <v>2839.9600583467864</v>
      </c>
      <c r="F23" s="16">
        <f>IF((E23-C23)&gt;D23,D23,E23-C23)</f>
        <v>2225.2196976381574</v>
      </c>
      <c r="G23" s="16">
        <f>D23-E23</f>
        <v>68030.821526205138</v>
      </c>
      <c r="H23" s="18">
        <f>IF(B24&gt;0,E23+H22,0)</f>
        <v>36919.480758508224</v>
      </c>
    </row>
    <row r="24" spans="1:8">
      <c r="A24" s="19">
        <v>41639</v>
      </c>
      <c r="B24" s="17">
        <f t="shared" si="1"/>
        <v>68030.821526205138</v>
      </c>
      <c r="C24" s="17">
        <f>B24*$F$8/4</f>
        <v>595.269688354295</v>
      </c>
      <c r="D24" s="17">
        <f t="shared" si="0"/>
        <v>68626.091214559434</v>
      </c>
      <c r="E24" s="17">
        <f>IF(D24&lt;E23,D24,E23)</f>
        <v>2839.9600583467864</v>
      </c>
      <c r="F24" s="17">
        <f>IF((E24-C24)&gt;D24,D24,E24-C24)</f>
        <v>2244.6903699924915</v>
      </c>
      <c r="G24" s="17">
        <f>D24-E24</f>
        <v>65786.13115621265</v>
      </c>
      <c r="H24" s="20">
        <f>IF(B25&gt;0,E24+H23,0)</f>
        <v>39759.440816855007</v>
      </c>
    </row>
    <row r="25" spans="1:8">
      <c r="A25" s="19">
        <v>41729</v>
      </c>
      <c r="B25" s="17">
        <f t="shared" si="1"/>
        <v>65786.13115621265</v>
      </c>
      <c r="C25" s="17">
        <f>B25*$F$8/4</f>
        <v>575.62864761686069</v>
      </c>
      <c r="D25" s="17">
        <f t="shared" si="0"/>
        <v>66361.759803829511</v>
      </c>
      <c r="E25" s="17">
        <f>IF(D25&lt;E24,D25,E24)</f>
        <v>2839.9600583467864</v>
      </c>
      <c r="F25" s="17">
        <f>IF((E25-C25)&gt;D25,D25,E25-C25)</f>
        <v>2264.3314107299257</v>
      </c>
      <c r="G25" s="17">
        <f>D25-E25</f>
        <v>63521.799745482727</v>
      </c>
      <c r="H25" s="20">
        <f>IF(B26&gt;0,E25+H24,0)</f>
        <v>42599.400875201791</v>
      </c>
    </row>
    <row r="26" spans="1:8">
      <c r="A26" s="21">
        <v>41820</v>
      </c>
      <c r="B26" s="22">
        <f t="shared" si="1"/>
        <v>63521.799745482727</v>
      </c>
      <c r="C26" s="22">
        <f>B26*$F$8/4</f>
        <v>555.81574777297396</v>
      </c>
      <c r="D26" s="22">
        <f t="shared" si="0"/>
        <v>64077.615493255704</v>
      </c>
      <c r="E26" s="22">
        <f>IF(D26&lt;E25,D26,E25)</f>
        <v>2839.9600583467864</v>
      </c>
      <c r="F26" s="22">
        <f>IF((E26-C26)&gt;D26,D26,E26-C26)</f>
        <v>2284.1443105738126</v>
      </c>
      <c r="G26" s="22">
        <f>D26-E26</f>
        <v>61237.65543490892</v>
      </c>
      <c r="H26" s="23">
        <f>IF(B27&gt;0,E26+H25,0)</f>
        <v>45439.360933548574</v>
      </c>
    </row>
    <row r="27" spans="1:8">
      <c r="A27" s="15">
        <v>41912</v>
      </c>
      <c r="B27" s="16">
        <f t="shared" si="1"/>
        <v>61237.65543490892</v>
      </c>
      <c r="C27" s="16">
        <f>B27*$F$8/4</f>
        <v>535.82948505545312</v>
      </c>
      <c r="D27" s="16">
        <f t="shared" si="0"/>
        <v>61773.484919964372</v>
      </c>
      <c r="E27" s="16">
        <f>IF(D27&lt;E26,D27,E26)</f>
        <v>2839.9600583467864</v>
      </c>
      <c r="F27" s="16">
        <f>IF((E27-C27)&gt;D27,D27,E27-C27)</f>
        <v>2304.1305732913333</v>
      </c>
      <c r="G27" s="16">
        <f>D27-E27</f>
        <v>58933.524861617589</v>
      </c>
      <c r="H27" s="18">
        <f>IF(B28&gt;0,E27+H26,0)</f>
        <v>48279.320991895358</v>
      </c>
    </row>
    <row r="28" spans="1:8">
      <c r="A28" s="19">
        <v>42004</v>
      </c>
      <c r="B28" s="17">
        <f t="shared" si="1"/>
        <v>58933.524861617589</v>
      </c>
      <c r="C28" s="17">
        <f>B28*$F$8/4</f>
        <v>515.66834253915397</v>
      </c>
      <c r="D28" s="17">
        <f t="shared" si="0"/>
        <v>59449.193204156742</v>
      </c>
      <c r="E28" s="17">
        <f>IF(D28&lt;E27,D28,E27)</f>
        <v>2839.9600583467864</v>
      </c>
      <c r="F28" s="17">
        <f>IF((E28-C28)&gt;D28,D28,E28-C28)</f>
        <v>2324.2917158076325</v>
      </c>
      <c r="G28" s="17">
        <f>D28-E28</f>
        <v>56609.233145809958</v>
      </c>
      <c r="H28" s="20">
        <f>IF(B29&gt;0,E28+H27,0)</f>
        <v>51119.281050242142</v>
      </c>
    </row>
    <row r="29" spans="1:8">
      <c r="A29" s="19">
        <v>42094</v>
      </c>
      <c r="B29" s="17">
        <f t="shared" si="1"/>
        <v>56609.233145809958</v>
      </c>
      <c r="C29" s="17">
        <f>B29*$F$8/4</f>
        <v>495.33079002583719</v>
      </c>
      <c r="D29" s="17">
        <f t="shared" si="0"/>
        <v>57104.563935835795</v>
      </c>
      <c r="E29" s="17">
        <f>IF(D29&lt;E28,D29,E28)</f>
        <v>2839.9600583467864</v>
      </c>
      <c r="F29" s="17">
        <f>IF((E29-C29)&gt;D29,D29,E29-C29)</f>
        <v>2344.629268320949</v>
      </c>
      <c r="G29" s="17">
        <f>D29-E29</f>
        <v>54264.603877489011</v>
      </c>
      <c r="H29" s="20">
        <f>IF(B30&gt;0,E29+H28,0)</f>
        <v>53959.241108588925</v>
      </c>
    </row>
    <row r="30" spans="1:8">
      <c r="A30" s="21">
        <v>42185</v>
      </c>
      <c r="B30" s="22">
        <f t="shared" si="1"/>
        <v>54264.603877489011</v>
      </c>
      <c r="C30" s="22">
        <f>B30*$F$8/4</f>
        <v>474.81528392802892</v>
      </c>
      <c r="D30" s="22">
        <f t="shared" si="0"/>
        <v>54739.419161417041</v>
      </c>
      <c r="E30" s="22">
        <f>IF(D30&lt;E29,D30,E29)</f>
        <v>2839.9600583467864</v>
      </c>
      <c r="F30" s="22">
        <f>IF((E30-C30)&gt;D30,D30,E30-C30)</f>
        <v>2365.1447744187576</v>
      </c>
      <c r="G30" s="22">
        <f>D30-E30</f>
        <v>51899.459103070258</v>
      </c>
      <c r="H30" s="23">
        <f>IF(B31&gt;0,E30+H29,0)</f>
        <v>56799.201166935709</v>
      </c>
    </row>
    <row r="31" spans="1:8">
      <c r="A31" s="15">
        <v>42277</v>
      </c>
      <c r="B31" s="16">
        <f t="shared" si="1"/>
        <v>51899.459103070258</v>
      </c>
      <c r="C31" s="16">
        <f>B31*$F$8/4</f>
        <v>454.12026715186482</v>
      </c>
      <c r="D31" s="16">
        <f t="shared" si="0"/>
        <v>52353.57937022212</v>
      </c>
      <c r="E31" s="16">
        <f>IF(D31&lt;E30,D31,E30)</f>
        <v>2839.9600583467864</v>
      </c>
      <c r="F31" s="16">
        <f>IF((E31-C31)&gt;D31,D31,E31-C31)</f>
        <v>2385.8397911949214</v>
      </c>
      <c r="G31" s="16">
        <f>D31-E31</f>
        <v>49513.619311875336</v>
      </c>
      <c r="H31" s="18">
        <f>IF(B32&gt;0,E31+H30,0)</f>
        <v>59639.161225282493</v>
      </c>
    </row>
    <row r="32" spans="1:8">
      <c r="A32" s="19">
        <v>42369</v>
      </c>
      <c r="B32" s="17">
        <f t="shared" si="1"/>
        <v>49513.619311875336</v>
      </c>
      <c r="C32" s="17">
        <f>B32*$F$8/4</f>
        <v>433.24416897890922</v>
      </c>
      <c r="D32" s="17">
        <f t="shared" si="0"/>
        <v>49946.863480854248</v>
      </c>
      <c r="E32" s="17">
        <f>IF(D32&lt;E31,D32,E31)</f>
        <v>2839.9600583467864</v>
      </c>
      <c r="F32" s="17">
        <f>IF((E32-C32)&gt;D32,D32,E32-C32)</f>
        <v>2406.715889367877</v>
      </c>
      <c r="G32" s="17">
        <f>D32-E32</f>
        <v>47106.903422507465</v>
      </c>
      <c r="H32" s="20">
        <f>IF(B33&gt;0,E32+H31,0)</f>
        <v>62479.121283629276</v>
      </c>
    </row>
    <row r="33" spans="1:8">
      <c r="A33" s="19">
        <v>42460</v>
      </c>
      <c r="B33" s="17">
        <f t="shared" si="1"/>
        <v>47106.903422507465</v>
      </c>
      <c r="C33" s="17">
        <f>B33*$F$8/4</f>
        <v>412.18540494694037</v>
      </c>
      <c r="D33" s="17">
        <f t="shared" si="0"/>
        <v>47519.088827454405</v>
      </c>
      <c r="E33" s="17">
        <f>IF(D33&lt;E32,D33,E32)</f>
        <v>2839.9600583467864</v>
      </c>
      <c r="F33" s="17">
        <f>IF((E33-C33)&gt;D33,D33,E33-C33)</f>
        <v>2427.7746533998461</v>
      </c>
      <c r="G33" s="17">
        <f>D33-E33</f>
        <v>44679.128769107621</v>
      </c>
      <c r="H33" s="20">
        <f>IF(B34&gt;0,E33+H32,0)</f>
        <v>65319.08134197606</v>
      </c>
    </row>
    <row r="34" spans="1:8">
      <c r="A34" s="21">
        <v>42551</v>
      </c>
      <c r="B34" s="22">
        <f t="shared" si="1"/>
        <v>44679.128769107621</v>
      </c>
      <c r="C34" s="22">
        <f>B34*$F$8/4</f>
        <v>390.94237672969172</v>
      </c>
      <c r="D34" s="22">
        <f t="shared" si="0"/>
        <v>45070.071145837312</v>
      </c>
      <c r="E34" s="22">
        <f>IF(D34&lt;E33,D34,E33)</f>
        <v>2839.9600583467864</v>
      </c>
      <c r="F34" s="22">
        <f>IF((E34-C34)&gt;D34,D34,E34-C34)</f>
        <v>2449.0176816170947</v>
      </c>
      <c r="G34" s="22">
        <f>D34-E34</f>
        <v>42230.111087490528</v>
      </c>
      <c r="H34" s="23">
        <f>IF(B35&gt;0,E34+H33,0)</f>
        <v>68159.041400322851</v>
      </c>
    </row>
    <row r="35" spans="1:8">
      <c r="A35" s="15">
        <v>42643</v>
      </c>
      <c r="B35" s="16">
        <f t="shared" si="1"/>
        <v>42230.111087490528</v>
      </c>
      <c r="C35" s="16">
        <f>B35*$F$8/4</f>
        <v>369.51347201554216</v>
      </c>
      <c r="D35" s="16">
        <f t="shared" si="0"/>
        <v>42599.624559506068</v>
      </c>
      <c r="E35" s="16">
        <f>IF(D35&lt;E34,D35,E34)</f>
        <v>2839.9600583467864</v>
      </c>
      <c r="F35" s="16">
        <f>IF((E35-C35)&gt;D35,D35,E35-C35)</f>
        <v>2470.4465863312444</v>
      </c>
      <c r="G35" s="16">
        <f>D35-E35</f>
        <v>39759.664501159285</v>
      </c>
      <c r="H35" s="18">
        <f>IF(B36&gt;0,E35+H34,0)</f>
        <v>70999.001458669634</v>
      </c>
    </row>
    <row r="36" spans="1:8">
      <c r="A36" s="19">
        <v>42735</v>
      </c>
      <c r="B36" s="17">
        <f t="shared" si="1"/>
        <v>39759.664501159285</v>
      </c>
      <c r="C36" s="17">
        <f>B36*$F$8/4</f>
        <v>347.89706438514378</v>
      </c>
      <c r="D36" s="17">
        <f t="shared" si="0"/>
        <v>40107.561565544427</v>
      </c>
      <c r="E36" s="17">
        <f>IF(D36&lt;E35,D36,E35)</f>
        <v>2839.9600583467864</v>
      </c>
      <c r="F36" s="17">
        <f>IF((E36-C36)&gt;D36,D36,E36-C36)</f>
        <v>2492.0629939616424</v>
      </c>
      <c r="G36" s="17">
        <f>D36-E36</f>
        <v>37267.601507197644</v>
      </c>
      <c r="H36" s="20">
        <f>IF(B37&gt;0,E36+H35,0)</f>
        <v>73838.961517016418</v>
      </c>
    </row>
    <row r="37" spans="1:8">
      <c r="A37" s="19">
        <v>42825</v>
      </c>
      <c r="B37" s="17">
        <f t="shared" si="1"/>
        <v>37267.601507197644</v>
      </c>
      <c r="C37" s="17">
        <f>B37*$F$8/4</f>
        <v>326.09151318797939</v>
      </c>
      <c r="D37" s="17">
        <f t="shared" si="0"/>
        <v>37593.693020385625</v>
      </c>
      <c r="E37" s="17">
        <f>IF(D37&lt;E36,D37,E36)</f>
        <v>2839.9600583467864</v>
      </c>
      <c r="F37" s="17">
        <f>IF((E37-C37)&gt;D37,D37,E37-C37)</f>
        <v>2513.8685451588071</v>
      </c>
      <c r="G37" s="17">
        <f>D37-E37</f>
        <v>34753.732962038841</v>
      </c>
      <c r="H37" s="20">
        <f>IF(B38&gt;0,E37+H36,0)</f>
        <v>76678.921575363202</v>
      </c>
    </row>
    <row r="38" spans="1:8">
      <c r="A38" s="21">
        <v>42916</v>
      </c>
      <c r="B38" s="22">
        <f t="shared" si="1"/>
        <v>34753.732962038841</v>
      </c>
      <c r="C38" s="22">
        <f>B38*$F$8/4</f>
        <v>304.0951634178399</v>
      </c>
      <c r="D38" s="22">
        <f t="shared" si="0"/>
        <v>35057.828125456683</v>
      </c>
      <c r="E38" s="22">
        <f>IF(D38&lt;E37,D38,E37)</f>
        <v>2839.9600583467864</v>
      </c>
      <c r="F38" s="22">
        <f>IF((E38-C38)&gt;D38,D38,E38-C38)</f>
        <v>2535.8648949289463</v>
      </c>
      <c r="G38" s="22">
        <f>D38-E38</f>
        <v>32217.868067109895</v>
      </c>
      <c r="H38" s="23">
        <f>IF(B39&gt;0,E38+H37,0)</f>
        <v>79518.881633709985</v>
      </c>
    </row>
    <row r="39" spans="1:8">
      <c r="A39" s="15">
        <v>43008</v>
      </c>
      <c r="B39" s="16">
        <f t="shared" si="1"/>
        <v>32217.868067109895</v>
      </c>
      <c r="C39" s="16">
        <f>B39*$F$8/4</f>
        <v>281.9063455872116</v>
      </c>
      <c r="D39" s="16">
        <f t="shared" si="0"/>
        <v>32499.774412697108</v>
      </c>
      <c r="E39" s="16">
        <f>IF(D39&lt;E38,D39,E38)</f>
        <v>2839.9600583467864</v>
      </c>
      <c r="F39" s="16">
        <f>IF((E39-C39)&gt;D39,D39,E39-C39)</f>
        <v>2558.0537127595749</v>
      </c>
      <c r="G39" s="16">
        <f>D39-E39</f>
        <v>29659.814354350321</v>
      </c>
      <c r="H39" s="18">
        <f>IF(B40&gt;0,E39+H38,0)</f>
        <v>82358.841692056769</v>
      </c>
    </row>
    <row r="40" spans="1:8">
      <c r="A40" s="19">
        <v>43100</v>
      </c>
      <c r="B40" s="17">
        <f t="shared" si="1"/>
        <v>29659.814354350321</v>
      </c>
      <c r="C40" s="17">
        <f>B40*$F$8/4</f>
        <v>259.52337560056532</v>
      </c>
      <c r="D40" s="17">
        <f t="shared" si="0"/>
        <v>29919.337729950887</v>
      </c>
      <c r="E40" s="17">
        <f>IF(D40&lt;E39,D40,E39)</f>
        <v>2839.9600583467864</v>
      </c>
      <c r="F40" s="17">
        <f>IF((E40-C40)&gt;D40,D40,E40-C40)</f>
        <v>2580.4366827462209</v>
      </c>
      <c r="G40" s="17">
        <f>D40-E40</f>
        <v>27079.377671604099</v>
      </c>
      <c r="H40" s="20">
        <f>IF(B41&gt;0,E40+H39,0)</f>
        <v>85198.801750403552</v>
      </c>
    </row>
    <row r="41" spans="1:8">
      <c r="A41" s="19">
        <v>43190</v>
      </c>
      <c r="B41" s="17">
        <f t="shared" si="1"/>
        <v>27079.377671604099</v>
      </c>
      <c r="C41" s="17">
        <f>B41*$F$8/4</f>
        <v>236.9445546265359</v>
      </c>
      <c r="D41" s="17">
        <f t="shared" si="0"/>
        <v>27316.322226230634</v>
      </c>
      <c r="E41" s="17">
        <f>IF(D41&lt;E40,D41,E40)</f>
        <v>2839.9600583467864</v>
      </c>
      <c r="F41" s="17">
        <f>IF((E41-C41)&gt;D41,D41,E41-C41)</f>
        <v>2603.0155037202503</v>
      </c>
      <c r="G41" s="17">
        <f>D41-E41</f>
        <v>24476.362167883846</v>
      </c>
      <c r="H41" s="20">
        <f>IF(B42&gt;0,E41+H40,0)</f>
        <v>88038.761808750336</v>
      </c>
    </row>
    <row r="42" spans="1:8">
      <c r="A42" s="21">
        <v>43281</v>
      </c>
      <c r="B42" s="22">
        <f t="shared" si="1"/>
        <v>24476.362167883846</v>
      </c>
      <c r="C42" s="22">
        <f>B42*$F$8/4</f>
        <v>214.16816896898368</v>
      </c>
      <c r="D42" s="22">
        <f t="shared" si="0"/>
        <v>24690.530336852829</v>
      </c>
      <c r="E42" s="22">
        <f>IF(D42&lt;E41,D42,E41)</f>
        <v>2839.9600583467864</v>
      </c>
      <c r="F42" s="22">
        <f>IF((E42-C42)&gt;D42,D42,E42-C42)</f>
        <v>2625.7918893778028</v>
      </c>
      <c r="G42" s="22">
        <f>D42-E42</f>
        <v>21850.570278506042</v>
      </c>
      <c r="H42" s="23">
        <f>IF(B43&gt;0,E42+H41,0)</f>
        <v>90878.72186709712</v>
      </c>
    </row>
    <row r="43" spans="1:8">
      <c r="A43" s="15">
        <v>43373</v>
      </c>
      <c r="B43" s="16">
        <f t="shared" si="1"/>
        <v>21850.570278506042</v>
      </c>
      <c r="C43" s="16">
        <f>B43*$F$8/4</f>
        <v>191.1924899369279</v>
      </c>
      <c r="D43" s="16">
        <f t="shared" si="0"/>
        <v>22041.762768442972</v>
      </c>
      <c r="E43" s="16">
        <f>IF(D43&lt;E42,D43,E42)</f>
        <v>2839.9600583467864</v>
      </c>
      <c r="F43" s="16">
        <f>IF((E43-C43)&gt;D43,D43,E43-C43)</f>
        <v>2648.7675684098585</v>
      </c>
      <c r="G43" s="16">
        <f>D43-E43</f>
        <v>19201.802710096184</v>
      </c>
      <c r="H43" s="18">
        <f>IF(B44&gt;0,E43+H42,0)</f>
        <v>93718.681925443903</v>
      </c>
    </row>
    <row r="44" spans="1:8">
      <c r="A44" s="19">
        <v>43465</v>
      </c>
      <c r="B44" s="17">
        <f t="shared" si="1"/>
        <v>19201.802710096184</v>
      </c>
      <c r="C44" s="17">
        <f>B44*$F$8/4</f>
        <v>168.01577371334162</v>
      </c>
      <c r="D44" s="17">
        <f t="shared" si="0"/>
        <v>19369.818483809526</v>
      </c>
      <c r="E44" s="17">
        <f>IF(D44&lt;E43,D44,E43)</f>
        <v>2839.9600583467864</v>
      </c>
      <c r="F44" s="17">
        <f>IF((E44-C44)&gt;D44,D44,E44-C44)</f>
        <v>2671.9442846334446</v>
      </c>
      <c r="G44" s="17">
        <f>D44-E44</f>
        <v>16529.858425462739</v>
      </c>
      <c r="H44" s="20">
        <f>IF(B45&gt;0,E44+H43,0)</f>
        <v>96558.641983790687</v>
      </c>
    </row>
    <row r="45" spans="1:8">
      <c r="A45" s="19">
        <v>43555</v>
      </c>
      <c r="B45" s="17">
        <f t="shared" si="1"/>
        <v>16529.858425462739</v>
      </c>
      <c r="C45" s="17">
        <f>B45*$F$8/4</f>
        <v>144.63626122279896</v>
      </c>
      <c r="D45" s="17">
        <f t="shared" si="0"/>
        <v>16674.494686685539</v>
      </c>
      <c r="E45" s="17">
        <f>IF(D45&lt;E44,D45,E44)</f>
        <v>2839.9600583467864</v>
      </c>
      <c r="F45" s="17">
        <f>IF((E45-C45)&gt;D45,D45,E45-C45)</f>
        <v>2695.3237971239873</v>
      </c>
      <c r="G45" s="17">
        <f>D45-E45</f>
        <v>13834.534628338752</v>
      </c>
      <c r="H45" s="20">
        <f>IF(B46&gt;0,E45+H44,0)</f>
        <v>99398.602042137471</v>
      </c>
    </row>
    <row r="46" spans="1:8">
      <c r="A46" s="21">
        <v>43646</v>
      </c>
      <c r="B46" s="22">
        <f t="shared" si="1"/>
        <v>13834.534628338752</v>
      </c>
      <c r="C46" s="22">
        <f>B46*$F$8/4</f>
        <v>121.05217799796409</v>
      </c>
      <c r="D46" s="22">
        <f t="shared" si="0"/>
        <v>13955.586806336716</v>
      </c>
      <c r="E46" s="22">
        <f>IF(D46&lt;E45,D46,E45)</f>
        <v>2839.9600583467864</v>
      </c>
      <c r="F46" s="22">
        <f>IF((E46-C46)&gt;D46,D46,E46-C46)</f>
        <v>2718.9078803488223</v>
      </c>
      <c r="G46" s="22">
        <f>D46-E46</f>
        <v>11115.626747989929</v>
      </c>
      <c r="H46" s="23">
        <f>IF(B47&gt;0,E46+H45,0)</f>
        <v>102238.56210048425</v>
      </c>
    </row>
    <row r="47" spans="1:8">
      <c r="A47" s="15">
        <v>43738</v>
      </c>
      <c r="B47" s="16">
        <f t="shared" si="1"/>
        <v>11115.626747989929</v>
      </c>
      <c r="C47" s="16">
        <f>B47*$F$8/4</f>
        <v>97.26173404491189</v>
      </c>
      <c r="D47" s="16">
        <f t="shared" si="0"/>
        <v>11212.888482034841</v>
      </c>
      <c r="E47" s="16">
        <f>IF(D47&lt;E46,D47,E46)</f>
        <v>2839.9600583467864</v>
      </c>
      <c r="F47" s="16">
        <f>IF((E47-C47)&gt;D47,D47,E47-C47)</f>
        <v>2742.6983243018744</v>
      </c>
      <c r="G47" s="16">
        <f>D47-E47</f>
        <v>8372.9284236880558</v>
      </c>
      <c r="H47" s="18">
        <f>IF(B48&gt;0,E47+H46,0)</f>
        <v>105078.52215883104</v>
      </c>
    </row>
    <row r="48" spans="1:8">
      <c r="A48" s="19">
        <v>43830</v>
      </c>
      <c r="B48" s="17">
        <f t="shared" si="1"/>
        <v>8372.9284236880558</v>
      </c>
      <c r="C48" s="17">
        <f>B48*$F$8/4</f>
        <v>73.263123707270495</v>
      </c>
      <c r="D48" s="17">
        <f t="shared" si="0"/>
        <v>8446.1915473953268</v>
      </c>
      <c r="E48" s="17">
        <f>IF(D48&lt;E47,D48,E47)</f>
        <v>2839.9600583467864</v>
      </c>
      <c r="F48" s="17">
        <f>IF((E48-C48)&gt;D48,D48,E48-C48)</f>
        <v>2766.6969346395158</v>
      </c>
      <c r="G48" s="17">
        <f>D48-E48</f>
        <v>5606.2314890485404</v>
      </c>
      <c r="H48" s="20">
        <f>IF(B49&gt;0,E48+H47,0)</f>
        <v>107918.48221717782</v>
      </c>
    </row>
    <row r="49" spans="1:8">
      <c r="A49" s="19">
        <v>43921</v>
      </c>
      <c r="B49" s="17">
        <f t="shared" si="1"/>
        <v>5606.2314890485404</v>
      </c>
      <c r="C49" s="17">
        <f>B49*$F$8/4</f>
        <v>49.054525529174732</v>
      </c>
      <c r="D49" s="17">
        <f t="shared" si="0"/>
        <v>5655.2860145777149</v>
      </c>
      <c r="E49" s="17">
        <f>IF(D49&lt;E48,D49,E48)</f>
        <v>2839.9600583467864</v>
      </c>
      <c r="F49" s="17">
        <f>IF((E49-C49)&gt;D49,D49,E49-C49)</f>
        <v>2790.9055328176114</v>
      </c>
      <c r="G49" s="17">
        <f>D49-E49</f>
        <v>2815.3259562309286</v>
      </c>
      <c r="H49" s="20">
        <f>IF(B50&gt;0,E49+H48,0)</f>
        <v>110758.44227552461</v>
      </c>
    </row>
    <row r="50" spans="1:8">
      <c r="A50" s="21">
        <v>44012</v>
      </c>
      <c r="B50" s="22">
        <f t="shared" si="1"/>
        <v>2815.3259562309286</v>
      </c>
      <c r="C50" s="22">
        <f>B50*$F$8/4</f>
        <v>24.634102117020628</v>
      </c>
      <c r="D50" s="22">
        <f t="shared" si="0"/>
        <v>2839.9600583479491</v>
      </c>
      <c r="E50" s="22">
        <f>IF(D50&lt;E49,D50,E49)</f>
        <v>2839.9600583467864</v>
      </c>
      <c r="F50" s="22">
        <f>IF((E50-C50)&gt;D50,D50,E50-C50)</f>
        <v>2815.3259562297658</v>
      </c>
      <c r="G50" s="22">
        <f>D50-E50</f>
        <v>1.1627889762166888E-9</v>
      </c>
      <c r="H50" s="23">
        <f>IF(B51&gt;0,E50+H49,0)</f>
        <v>0</v>
      </c>
    </row>
  </sheetData>
  <mergeCells count="4">
    <mergeCell ref="A1:H1"/>
    <mergeCell ref="A3:B3"/>
    <mergeCell ref="A4:B4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Glenny Property Partners</vt:lpstr>
      <vt:lpstr>Sheet1</vt:lpstr>
      <vt:lpstr>Sheet2</vt:lpstr>
      <vt:lpstr>'Glenny Property Partners'!Print_Area</vt:lpstr>
      <vt:lpstr>'Glenny Property Partners'!Print_Titles</vt:lpstr>
    </vt:vector>
  </TitlesOfParts>
  <Company>Langdon Financial Services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Steen</dc:creator>
  <cp:lastModifiedBy>Gavin McCloskey</cp:lastModifiedBy>
  <cp:lastPrinted>2010-08-02T11:18:58Z</cp:lastPrinted>
  <dcterms:created xsi:type="dcterms:W3CDTF">2000-10-04T18:03:45Z</dcterms:created>
  <dcterms:modified xsi:type="dcterms:W3CDTF">2010-08-03T22:34:27Z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-996231369</vt:i4>
  </property>
  <property fmtid="{D5CDD505-2E9C-101B-9397-08002B2CF9AE}" pid="3" name="_EmailSubject">
    <vt:lpwstr>New Horizons RBS - Loan payments</vt:lpwstr>
  </property>
  <property fmtid="{D5CDD505-2E9C-101B-9397-08002B2CF9AE}" pid="4" name="_AuthorEmail">
    <vt:lpwstr>Philip.Booth@boothfs.com</vt:lpwstr>
  </property>
  <property fmtid="{D5CDD505-2E9C-101B-9397-08002B2CF9AE}" pid="5" name="_AuthorEmailDisplayName">
    <vt:lpwstr>Philip Booth</vt:lpwstr>
  </property>
  <property fmtid="{D5CDD505-2E9C-101B-9397-08002B2CF9AE}" pid="6" name="_ReviewingToolsShownOnce">
    <vt:lpwstr/>
  </property>
</Properties>
</file>