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M\Mr &amp; Mrs M Mehta Pension Scheme\Inbound\"/>
    </mc:Choice>
  </mc:AlternateContent>
  <bookViews>
    <workbookView xWindow="0" yWindow="0" windowWidth="25200" windowHeight="12570"/>
  </bookViews>
  <sheets>
    <sheet name="ACCOUNTS 2017" sheetId="12" r:id="rId1"/>
    <sheet name="PENSION DRWAN" sheetId="9" r:id="rId2"/>
    <sheet name="INTEREST" sheetId="2" r:id="rId3"/>
    <sheet name="INVESTMENT IN INDIA" sheetId="13" r:id="rId4"/>
  </sheets>
  <definedNames>
    <definedName name="_xlnm.Print_Area" localSheetId="0">'ACCOUNTS 2017'!$A$1:$P$80</definedName>
  </definedNames>
  <calcPr calcId="152511" iterate="1" iterateCount="500" iterateDelta="1E-4" calcOnSave="0"/>
</workbook>
</file>

<file path=xl/calcChain.xml><?xml version="1.0" encoding="utf-8"?>
<calcChain xmlns="http://schemas.openxmlformats.org/spreadsheetml/2006/main">
  <c r="C21" i="12" l="1"/>
  <c r="C22" i="12"/>
  <c r="C20" i="12"/>
  <c r="C19" i="12"/>
  <c r="C23" i="12"/>
  <c r="K79" i="13" l="1"/>
  <c r="L79" i="13" s="1"/>
  <c r="N87" i="13"/>
  <c r="C15" i="9" l="1"/>
  <c r="C18" i="9"/>
  <c r="C13" i="9"/>
  <c r="C11" i="9"/>
  <c r="C10" i="9"/>
  <c r="C8" i="9"/>
  <c r="H25" i="9"/>
  <c r="K77" i="13"/>
  <c r="C25" i="9" l="1"/>
  <c r="I87" i="13"/>
  <c r="H87" i="13"/>
  <c r="C87" i="13"/>
  <c r="L77" i="13"/>
  <c r="E77" i="13"/>
  <c r="E87" i="13" s="1"/>
  <c r="D87" i="13" s="1"/>
  <c r="I57" i="13" l="1"/>
  <c r="H57" i="13"/>
  <c r="C57" i="13"/>
  <c r="K47" i="13"/>
  <c r="E47" i="13"/>
  <c r="E57" i="13" s="1"/>
  <c r="J23" i="13"/>
  <c r="I23" i="13"/>
  <c r="H23" i="13"/>
  <c r="F23" i="13"/>
  <c r="C23" i="13"/>
  <c r="L21" i="13"/>
  <c r="K21" i="13"/>
  <c r="K19" i="13"/>
  <c r="L19" i="13" s="1"/>
  <c r="L18" i="13"/>
  <c r="K18" i="13"/>
  <c r="K17" i="13"/>
  <c r="L17" i="13" s="1"/>
  <c r="K16" i="13"/>
  <c r="L16" i="13" s="1"/>
  <c r="K15" i="13"/>
  <c r="L15" i="13" s="1"/>
  <c r="K14" i="13"/>
  <c r="L14" i="13" s="1"/>
  <c r="M14" i="13" s="1"/>
  <c r="G14" i="13"/>
  <c r="E14" i="13"/>
  <c r="K11" i="13"/>
  <c r="K23" i="13" s="1"/>
  <c r="G11" i="13"/>
  <c r="E11" i="13"/>
  <c r="G23" i="13" l="1"/>
  <c r="D57" i="13"/>
  <c r="E23" i="13"/>
  <c r="D23" i="13" s="1"/>
  <c r="F15" i="13"/>
  <c r="M15" i="13" s="1"/>
  <c r="N14" i="13"/>
  <c r="G15" i="13" s="1"/>
  <c r="L11" i="13"/>
  <c r="K20" i="13"/>
  <c r="L20" i="13" s="1"/>
  <c r="L47" i="13"/>
  <c r="B41" i="2"/>
  <c r="D41" i="2"/>
  <c r="F41" i="2"/>
  <c r="F25" i="9"/>
  <c r="C27" i="9" s="1"/>
  <c r="K72" i="12"/>
  <c r="K71" i="12"/>
  <c r="N70" i="12"/>
  <c r="F69" i="12"/>
  <c r="F80" i="12" s="1"/>
  <c r="E58" i="12"/>
  <c r="F48" i="12" s="1"/>
  <c r="F58" i="12" s="1"/>
  <c r="G48" i="12" s="1"/>
  <c r="G58" i="12" s="1"/>
  <c r="H48" i="12" s="1"/>
  <c r="H58" i="12" s="1"/>
  <c r="I48" i="12" s="1"/>
  <c r="I58" i="12" s="1"/>
  <c r="J48" i="12" s="1"/>
  <c r="J58" i="12" s="1"/>
  <c r="K48" i="12" s="1"/>
  <c r="K58" i="12" s="1"/>
  <c r="L48" i="12" s="1"/>
  <c r="L58" i="12" s="1"/>
  <c r="M48" i="12" s="1"/>
  <c r="M58" i="12" s="1"/>
  <c r="N48" i="12" s="1"/>
  <c r="N58" i="12" s="1"/>
  <c r="O48" i="12" s="1"/>
  <c r="O58" i="12" s="1"/>
  <c r="P48" i="12" s="1"/>
  <c r="P58" i="12" s="1"/>
  <c r="C55" i="12"/>
  <c r="C54" i="12"/>
  <c r="C51" i="12"/>
  <c r="J66" i="12" s="1"/>
  <c r="C50" i="12"/>
  <c r="E41" i="12"/>
  <c r="F33" i="12" s="1"/>
  <c r="F41" i="12" s="1"/>
  <c r="G33" i="12" s="1"/>
  <c r="G41" i="12" s="1"/>
  <c r="H33" i="12" s="1"/>
  <c r="H41" i="12" s="1"/>
  <c r="I33" i="12" s="1"/>
  <c r="I41" i="12" s="1"/>
  <c r="J33" i="12" s="1"/>
  <c r="J41" i="12" s="1"/>
  <c r="K33" i="12" s="1"/>
  <c r="K41" i="12" s="1"/>
  <c r="L33" i="12" s="1"/>
  <c r="L41" i="12" s="1"/>
  <c r="M33" i="12" s="1"/>
  <c r="M41" i="12" s="1"/>
  <c r="N33" i="12" s="1"/>
  <c r="N41" i="12" s="1"/>
  <c r="O33" i="12" s="1"/>
  <c r="O41" i="12" s="1"/>
  <c r="P33" i="12" s="1"/>
  <c r="P41" i="12" s="1"/>
  <c r="C39" i="12"/>
  <c r="C38" i="12"/>
  <c r="C35" i="12"/>
  <c r="E26" i="12"/>
  <c r="F8" i="12" s="1"/>
  <c r="F26" i="12" s="1"/>
  <c r="G8" i="12" s="1"/>
  <c r="G26" i="12" s="1"/>
  <c r="H8" i="12" s="1"/>
  <c r="H26" i="12" s="1"/>
  <c r="I8" i="12" s="1"/>
  <c r="I26" i="12" s="1"/>
  <c r="J8" i="12" s="1"/>
  <c r="J26" i="12" s="1"/>
  <c r="K8" i="12" s="1"/>
  <c r="K26" i="12" s="1"/>
  <c r="L8" i="12" s="1"/>
  <c r="L26" i="12" s="1"/>
  <c r="M8" i="12" s="1"/>
  <c r="M26" i="12" s="1"/>
  <c r="N8" i="12" s="1"/>
  <c r="N26" i="12" s="1"/>
  <c r="O8" i="12" s="1"/>
  <c r="O26" i="12" s="1"/>
  <c r="P8" i="12" s="1"/>
  <c r="P26" i="12" s="1"/>
  <c r="C24" i="12"/>
  <c r="K73" i="12" s="1"/>
  <c r="C18" i="12"/>
  <c r="K74" i="12" s="1"/>
  <c r="C16" i="12"/>
  <c r="C13" i="12"/>
  <c r="J67" i="12" s="1"/>
  <c r="C12" i="12"/>
  <c r="J65" i="12" s="1"/>
  <c r="C11" i="12"/>
  <c r="C10" i="12"/>
  <c r="C41" i="12" l="1"/>
  <c r="J87" i="13"/>
  <c r="K78" i="13"/>
  <c r="K87" i="13" s="1"/>
  <c r="F16" i="13"/>
  <c r="M16" i="13" s="1"/>
  <c r="N15" i="13"/>
  <c r="G16" i="13" s="1"/>
  <c r="M47" i="13"/>
  <c r="F48" i="13" s="1"/>
  <c r="M11" i="13"/>
  <c r="L23" i="13"/>
  <c r="C26" i="12"/>
  <c r="C65" i="12" s="1"/>
  <c r="C58" i="12"/>
  <c r="C64" i="12" s="1"/>
  <c r="K68" i="12"/>
  <c r="K77" i="12" l="1"/>
  <c r="L78" i="13"/>
  <c r="F12" i="13"/>
  <c r="M12" i="13" s="1"/>
  <c r="N11" i="13"/>
  <c r="F17" i="13"/>
  <c r="M17" i="13" s="1"/>
  <c r="N16" i="13"/>
  <c r="G17" i="13" s="1"/>
  <c r="F57" i="13"/>
  <c r="C69" i="12"/>
  <c r="L87" i="13" l="1"/>
  <c r="K48" i="13"/>
  <c r="K57" i="13" s="1"/>
  <c r="J57" i="13"/>
  <c r="F18" i="13"/>
  <c r="M18" i="13" s="1"/>
  <c r="N17" i="13"/>
  <c r="G18" i="13" s="1"/>
  <c r="N12" i="13"/>
  <c r="N47" i="13" s="1"/>
  <c r="G48" i="13" s="1"/>
  <c r="G57" i="13" s="1"/>
  <c r="G12" i="13"/>
  <c r="H41" i="2"/>
  <c r="L48" i="13" l="1"/>
  <c r="L57" i="13"/>
  <c r="M48" i="13"/>
  <c r="F77" i="13" s="1"/>
  <c r="M77" i="13" s="1"/>
  <c r="F19" i="13"/>
  <c r="M19" i="13" s="1"/>
  <c r="N18" i="13"/>
  <c r="G19" i="13" s="1"/>
  <c r="J41" i="2"/>
  <c r="R41" i="2"/>
  <c r="Q41" i="2"/>
  <c r="P41" i="2"/>
  <c r="N41" i="2"/>
  <c r="M41" i="2"/>
  <c r="L41" i="2"/>
  <c r="K41" i="2"/>
  <c r="N77" i="13" l="1"/>
  <c r="G78" i="13" s="1"/>
  <c r="F78" i="13"/>
  <c r="M78" i="13" s="1"/>
  <c r="F20" i="13"/>
  <c r="M20" i="13" s="1"/>
  <c r="N19" i="13"/>
  <c r="G20" i="13" s="1"/>
  <c r="M57" i="13"/>
  <c r="N48" i="13"/>
  <c r="N57" i="13" l="1"/>
  <c r="G77" i="13"/>
  <c r="F79" i="13"/>
  <c r="N78" i="13"/>
  <c r="G79" i="13" s="1"/>
  <c r="G87" i="13" s="1"/>
  <c r="F21" i="13"/>
  <c r="M21" i="13" s="1"/>
  <c r="N20" i="13"/>
  <c r="G21" i="13" s="1"/>
  <c r="M79" i="13" l="1"/>
  <c r="F87" i="13"/>
  <c r="C74" i="12"/>
  <c r="C80" i="12" s="1"/>
  <c r="N21" i="13"/>
  <c r="N23" i="13" s="1"/>
  <c r="M23" i="13"/>
  <c r="M87" i="13" l="1"/>
  <c r="O67" i="12" s="1"/>
  <c r="O70" i="12" s="1"/>
  <c r="N79" i="13"/>
</calcChain>
</file>

<file path=xl/sharedStrings.xml><?xml version="1.0" encoding="utf-8"?>
<sst xmlns="http://schemas.openxmlformats.org/spreadsheetml/2006/main" count="369" uniqueCount="132">
  <si>
    <t xml:space="preserve"> </t>
  </si>
  <si>
    <t>INTEREST RECEIVED</t>
  </si>
  <si>
    <t>ROMEERA PENSION SCHEME</t>
  </si>
  <si>
    <t>2005 / 2006</t>
  </si>
  <si>
    <t>2006 / 2007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</si>
  <si>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</si>
  <si>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</si>
  <si>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</si>
  <si>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</si>
  <si>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</si>
  <si>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</si>
  <si>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</si>
  <si>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</si>
  <si>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</si>
  <si>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</si>
  <si>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</si>
  <si>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</si>
  <si>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2007 / 2008</t>
  </si>
  <si>
    <t>2008 / 2009</t>
  </si>
  <si>
    <t>NATWEST BANK Plc</t>
  </si>
  <si>
    <t>NOV.,</t>
  </si>
  <si>
    <t>OCT.,</t>
  </si>
  <si>
    <t>SEPT.,</t>
  </si>
  <si>
    <t>DEC.,</t>
  </si>
  <si>
    <t>JAN.,</t>
  </si>
  <si>
    <t>FEB.,</t>
  </si>
  <si>
    <t>AMOUNT</t>
  </si>
  <si>
    <t>Balance Sheet Value</t>
  </si>
  <si>
    <t>RECEIPTS:</t>
  </si>
  <si>
    <t>PAYMENTS:</t>
  </si>
  <si>
    <t>Interest</t>
  </si>
  <si>
    <t>Rent</t>
  </si>
  <si>
    <t>R E C O N C I L I A T I O N:</t>
  </si>
  <si>
    <t>MR &amp; MRS M MEHTA - PENSION SCHEME</t>
  </si>
  <si>
    <t>2009 / 2010</t>
  </si>
  <si>
    <t>Liquidity Select 30 day</t>
  </si>
  <si>
    <t>HM Revenue &amp; Customs - Tax</t>
  </si>
  <si>
    <t>Natwest - Current account</t>
  </si>
  <si>
    <t>Investment in India</t>
  </si>
  <si>
    <t>Expenses</t>
  </si>
  <si>
    <t>Mr.&amp; Mrs M Mehta</t>
  </si>
  <si>
    <t>2010 / 2011</t>
  </si>
  <si>
    <t>Mr.&amp; Mrs M Mehta  -  current account</t>
  </si>
  <si>
    <t>Mr and Mrs M MEHTA - PENSION SCHEME</t>
  </si>
  <si>
    <t>2011 / 2012</t>
  </si>
  <si>
    <t>LIQUIDITY SELCET ACCOUNT - 30 DAYS NOTICE</t>
  </si>
  <si>
    <t>Pension Lvey - Information Commission</t>
  </si>
  <si>
    <t>INTEREST - Liquidity Select 30 day</t>
  </si>
  <si>
    <t>Mr.&amp; Mrs M Mehta - INDIA</t>
  </si>
  <si>
    <t>LIQUIDITY SELCET ACCOUNT - Rs. (Indian Rupee account)</t>
  </si>
  <si>
    <t xml:space="preserve">Investment in India - 11/05/2009              A  </t>
  </si>
  <si>
    <t>Valuation of Investment in India</t>
  </si>
  <si>
    <t>Period</t>
  </si>
  <si>
    <t>Rates of Exch.= £</t>
  </si>
  <si>
    <t>Appreciation</t>
  </si>
  <si>
    <t>2012 / 2013</t>
  </si>
  <si>
    <t>2013 / 2014</t>
  </si>
  <si>
    <t>(Depreciation)</t>
  </si>
  <si>
    <t>2014 / 2015</t>
  </si>
  <si>
    <t>Kanakia Hospitality Ltd - India</t>
  </si>
  <si>
    <t>Romeera House Rent</t>
  </si>
  <si>
    <t xml:space="preserve">The Pensions Regulator  </t>
  </si>
  <si>
    <t>Investment return</t>
  </si>
  <si>
    <t>CURRENT ACCOUNT</t>
  </si>
  <si>
    <t>Investment  A.  Rs</t>
  </si>
  <si>
    <t>Investment  A.   £</t>
  </si>
  <si>
    <t>31/03/2016</t>
  </si>
  <si>
    <t>Current Account - Pound Sterling</t>
  </si>
  <si>
    <t>Current Account - Indian Rupees</t>
  </si>
  <si>
    <t>Tax Paid</t>
  </si>
  <si>
    <t>HMRC</t>
  </si>
  <si>
    <t>17th February, 2009</t>
  </si>
  <si>
    <t>8th April, 2010</t>
  </si>
  <si>
    <t>24th March, 2011</t>
  </si>
  <si>
    <t>14th February, 2011</t>
  </si>
  <si>
    <t>19th October, 2011</t>
  </si>
  <si>
    <t>19th October, 2010</t>
  </si>
  <si>
    <t>Pension drawn by Mr and Mrs M Mehta</t>
  </si>
  <si>
    <t>2015 / 2016</t>
  </si>
  <si>
    <t>2016 / 2017</t>
  </si>
  <si>
    <t>Year Ended 31st March, 2017</t>
  </si>
  <si>
    <t>Opening Balance - 01/04/2016</t>
  </si>
  <si>
    <t>Closing Balance - 31/03/2017</t>
  </si>
  <si>
    <t>31/03/2017</t>
  </si>
  <si>
    <t>Opening Balances - 01/04/2016</t>
  </si>
  <si>
    <t>Closing Balances - 31/03/2017</t>
  </si>
  <si>
    <t>Depreciation value of Investment in India   A</t>
  </si>
  <si>
    <r>
      <t>INVESTMENT IN INDIA</t>
    </r>
    <r>
      <rPr>
        <b/>
        <sz val="14"/>
        <color theme="1"/>
        <rFont val="Calibri"/>
        <family val="2"/>
        <scheme val="minor"/>
      </rPr>
      <t xml:space="preserve"> with R B Kanakia</t>
    </r>
  </si>
  <si>
    <t>All Investments are for 3 Years</t>
  </si>
  <si>
    <t>Revised reduction in interest</t>
  </si>
  <si>
    <t>bfd   31/03/2014</t>
  </si>
  <si>
    <t>31st March, 2015</t>
  </si>
  <si>
    <t>INITIAL INVESTMENTS</t>
  </si>
  <si>
    <t>RECEIPTS allocation</t>
  </si>
  <si>
    <t xml:space="preserve">cfd    </t>
  </si>
  <si>
    <t>GBP £</t>
  </si>
  <si>
    <t>Rate of Exch.</t>
  </si>
  <si>
    <t>Ind. Rupees</t>
  </si>
  <si>
    <t>Gross Interest</t>
  </si>
  <si>
    <t>Tax</t>
  </si>
  <si>
    <t>Net Interest</t>
  </si>
  <si>
    <t xml:space="preserve"> Indian Rs</t>
  </si>
  <si>
    <t>cfd     GBP £</t>
  </si>
  <si>
    <r>
      <t>Mr and Mrs M Mehta - Pension Scheme -</t>
    </r>
    <r>
      <rPr>
        <sz val="10"/>
        <rFont val="Arial"/>
        <family val="2"/>
      </rPr>
      <t xml:space="preserve"> Hotel</t>
    </r>
  </si>
  <si>
    <t>B1</t>
  </si>
  <si>
    <t>11th May, 2009</t>
  </si>
  <si>
    <t>B2</t>
  </si>
  <si>
    <t>11th December, 2011</t>
  </si>
  <si>
    <t>B</t>
  </si>
  <si>
    <t>B1 + B2</t>
  </si>
  <si>
    <t>Average RoE</t>
  </si>
  <si>
    <t>As per Mr Mehta 29/05/2015</t>
  </si>
  <si>
    <t>&lt;&lt;  &gt;&gt;</t>
  </si>
  <si>
    <t>bfd   31/03/2015</t>
  </si>
  <si>
    <t>31st March, 2016</t>
  </si>
  <si>
    <t>Total</t>
  </si>
  <si>
    <t>bfd   31/03/2016</t>
  </si>
  <si>
    <t>29/04/2016</t>
  </si>
  <si>
    <t>Pension Paid</t>
  </si>
  <si>
    <t>Pension Amount</t>
  </si>
  <si>
    <t>%</t>
  </si>
  <si>
    <t>Mrs Meenal Mehta</t>
  </si>
  <si>
    <t>Mr Madhoo Mehta</t>
  </si>
  <si>
    <t>1st July, 2016</t>
  </si>
  <si>
    <t xml:space="preserve"> T J Green Pension Limited</t>
  </si>
  <si>
    <t>Accrued Income &amp; Expenses:</t>
  </si>
  <si>
    <t>Romeera House - Rent</t>
  </si>
  <si>
    <t>Legal &amp; Professional fees</t>
  </si>
  <si>
    <t>Liquidity Deposit Account</t>
  </si>
  <si>
    <r>
      <rPr>
        <b/>
        <sz val="10"/>
        <rFont val="Arial"/>
        <family val="2"/>
      </rPr>
      <t xml:space="preserve">RH - </t>
    </r>
    <r>
      <rPr>
        <sz val="10"/>
        <rFont val="Arial"/>
        <family val="2"/>
      </rPr>
      <t>Cleanroom Desigh &amp; Construction Ltd</t>
    </r>
  </si>
  <si>
    <t>Lobbock Fine LLP</t>
  </si>
  <si>
    <t>Romeera House, CM24 1QL -valuation 25/03/2015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</si>
</sst>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[Red]\(\ #,##0.00\ \)"/>
    <numFmt numFmtId="165" formatCode="#,##0.0000;[Red]\(\ #,##0.0000\ \)"/>
    <numFmt numFmtId="166" formatCode="#,##0;[Red]\(#,##0\)"/>
    <numFmt numFmtId="167" formatCode="#,##0.000;[Red]\(#,##0.000\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0">
    <xf numFmtId="0" fontId="0" fillId="0" borderId="0" xfId="0"/>
    <xf numFmtId="43" fontId="0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43" fontId="0" fillId="0" borderId="2" xfId="1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2" xfId="1" applyFont="1" applyBorder="1"/>
    <xf numFmtId="0" fontId="6" fillId="0" borderId="0" xfId="0" applyFont="1"/>
    <xf numFmtId="164" fontId="0" fillId="0" borderId="0" xfId="1" applyNumberFormat="1" applyFont="1"/>
    <xf numFmtId="164" fontId="5" fillId="0" borderId="0" xfId="1" applyNumberFormat="1" applyFont="1"/>
    <xf numFmtId="164" fontId="3" fillId="0" borderId="0" xfId="1" applyNumberFormat="1" applyFont="1"/>
    <xf numFmtId="0" fontId="0" fillId="0" borderId="0" xfId="0" applyAlignment="1">
      <alignment horizontal="right"/>
    </xf>
    <xf numFmtId="14" fontId="3" fillId="0" borderId="0" xfId="0" applyNumberFormat="1" applyFont="1" applyAlignment="1">
      <alignment horizontal="center"/>
    </xf>
    <xf numFmtId="164" fontId="3" fillId="0" borderId="2" xfId="0" applyNumberFormat="1" applyFont="1" applyBorder="1"/>
    <xf numFmtId="164" fontId="4" fillId="0" borderId="2" xfId="0" applyNumberFormat="1" applyFont="1" applyBorder="1"/>
    <xf numFmtId="0" fontId="4" fillId="0" borderId="0" xfId="0" applyFont="1"/>
    <xf numFmtId="164" fontId="3" fillId="0" borderId="2" xfId="1" applyNumberFormat="1" applyFont="1" applyBorder="1"/>
    <xf numFmtId="164" fontId="0" fillId="0" borderId="3" xfId="1" applyNumberFormat="1" applyFont="1" applyBorder="1"/>
    <xf numFmtId="164" fontId="4" fillId="0" borderId="0" xfId="1" applyNumberFormat="1" applyFont="1"/>
    <xf numFmtId="164" fontId="5" fillId="0" borderId="3" xfId="1" applyNumberFormat="1" applyFont="1" applyBorder="1"/>
    <xf numFmtId="164" fontId="6" fillId="0" borderId="0" xfId="1" applyNumberFormat="1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/>
    <xf numFmtId="0" fontId="4" fillId="0" borderId="0" xfId="0" applyFont="1" applyBorder="1" applyAlignment="1">
      <alignment horizontal="center"/>
    </xf>
    <xf numFmtId="43" fontId="5" fillId="0" borderId="0" xfId="1" applyFont="1" applyBorder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/>
    <xf numFmtId="165" fontId="2" fillId="0" borderId="0" xfId="1" applyNumberFormat="1" applyFont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3" xfId="1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2" fillId="0" borderId="2" xfId="1" applyFont="1" applyBorder="1"/>
    <xf numFmtId="0" fontId="4" fillId="0" borderId="1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1" applyNumberFormat="1" applyFont="1" applyBorder="1"/>
    <xf numFmtId="0" fontId="0" fillId="2" borderId="0" xfId="0" applyFill="1"/>
    <xf numFmtId="164" fontId="0" fillId="2" borderId="0" xfId="1" applyNumberFormat="1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164" fontId="6" fillId="2" borderId="0" xfId="1" applyNumberFormat="1" applyFont="1" applyFill="1"/>
    <xf numFmtId="164" fontId="2" fillId="2" borderId="0" xfId="1" applyNumberFormat="1" applyFont="1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164" fontId="3" fillId="2" borderId="0" xfId="1" applyNumberFormat="1" applyFont="1" applyFill="1"/>
    <xf numFmtId="0" fontId="3" fillId="0" borderId="0" xfId="0" applyFont="1" applyBorder="1" applyAlignment="1">
      <alignment horizontal="center"/>
    </xf>
    <xf numFmtId="43" fontId="2" fillId="0" borderId="0" xfId="1" applyFont="1" applyBorder="1"/>
    <xf numFmtId="0" fontId="4" fillId="0" borderId="0" xfId="0" applyFont="1" applyBorder="1" applyAlignment="1"/>
    <xf numFmtId="164" fontId="0" fillId="0" borderId="0" xfId="1" applyNumberFormat="1" applyFont="1" applyAlignment="1">
      <alignment horizontal="left"/>
    </xf>
    <xf numFmtId="0" fontId="4" fillId="3" borderId="1" xfId="0" applyFont="1" applyFill="1" applyBorder="1" applyAlignment="1">
      <alignment horizontal="left"/>
    </xf>
    <xf numFmtId="164" fontId="4" fillId="3" borderId="1" xfId="1" quotePrefix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1" applyNumberFormat="1" applyFont="1" applyFill="1" applyBorder="1"/>
    <xf numFmtId="0" fontId="8" fillId="0" borderId="1" xfId="0" applyFont="1" applyBorder="1" applyAlignment="1">
      <alignment horizontal="left"/>
    </xf>
    <xf numFmtId="164" fontId="0" fillId="0" borderId="1" xfId="1" applyNumberFormat="1" applyFont="1" applyBorder="1"/>
    <xf numFmtId="164" fontId="3" fillId="3" borderId="3" xfId="1" quotePrefix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3" fillId="0" borderId="2" xfId="1" applyFont="1" applyBorder="1"/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center"/>
    </xf>
    <xf numFmtId="10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0" borderId="0" xfId="0" applyFont="1" applyFill="1" applyAlignment="1"/>
    <xf numFmtId="166" fontId="0" fillId="0" borderId="0" xfId="0" applyNumberFormat="1"/>
    <xf numFmtId="166" fontId="0" fillId="5" borderId="0" xfId="0" applyNumberFormat="1" applyFill="1"/>
    <xf numFmtId="166" fontId="0" fillId="0" borderId="0" xfId="0" applyNumberFormat="1" applyFill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5" fontId="0" fillId="0" borderId="0" xfId="0" applyNumberFormat="1"/>
    <xf numFmtId="166" fontId="0" fillId="6" borderId="0" xfId="0" applyNumberFormat="1" applyFill="1"/>
    <xf numFmtId="0" fontId="12" fillId="0" borderId="0" xfId="0" applyFont="1"/>
    <xf numFmtId="166" fontId="12" fillId="0" borderId="2" xfId="0" applyNumberFormat="1" applyFont="1" applyBorder="1"/>
    <xf numFmtId="167" fontId="12" fillId="0" borderId="0" xfId="0" applyNumberFormat="1" applyFont="1" applyBorder="1" applyAlignment="1">
      <alignment horizontal="center"/>
    </xf>
    <xf numFmtId="166" fontId="12" fillId="5" borderId="2" xfId="0" applyNumberFormat="1" applyFont="1" applyFill="1" applyBorder="1"/>
    <xf numFmtId="166" fontId="12" fillId="3" borderId="2" xfId="0" applyNumberFormat="1" applyFont="1" applyFill="1" applyBorder="1"/>
    <xf numFmtId="166" fontId="11" fillId="0" borderId="0" xfId="0" applyNumberFormat="1" applyFont="1" applyFill="1"/>
    <xf numFmtId="167" fontId="0" fillId="0" borderId="0" xfId="0" applyNumberFormat="1" applyFill="1" applyAlignment="1">
      <alignment horizontal="center"/>
    </xf>
    <xf numFmtId="166" fontId="1" fillId="0" borderId="0" xfId="0" applyNumberFormat="1" applyFont="1"/>
    <xf numFmtId="166" fontId="12" fillId="0" borderId="0" xfId="0" applyNumberFormat="1" applyFont="1"/>
    <xf numFmtId="166" fontId="12" fillId="0" borderId="0" xfId="0" quotePrefix="1" applyNumberFormat="1" applyFont="1"/>
    <xf numFmtId="0" fontId="10" fillId="0" borderId="0" xfId="0" quotePrefix="1" applyFont="1" applyAlignment="1">
      <alignment horizontal="right"/>
    </xf>
    <xf numFmtId="43" fontId="0" fillId="0" borderId="0" xfId="0" applyNumberFormat="1"/>
    <xf numFmtId="14" fontId="10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4" fillId="0" borderId="1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166" fontId="12" fillId="6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workbookViewId="0">
      <pane xSplit="3" ySplit="6" topLeftCell="G7" activePane="bottomRight" state="frozen"/>
      <selection pane="topRight" activeCell="C1" sqref="C1"/>
      <selection pane="bottomLeft" activeCell="A6" sqref="A6"/>
      <selection pane="bottomRight" activeCell="A80" sqref="A1:P80"/>
    </sheetView>
  </sheetViews>
  <sheetFormatPr defaultRowHeight="12.75" x14ac:dyDescent="0.2"/>
  <cols>
    <col min="1" max="1" width="37" customWidth="1"/>
    <col min="2" max="2" width="5.7109375" customWidth="1"/>
    <col min="3" max="3" width="16.140625" bestFit="1" customWidth="1"/>
    <col min="4" max="4" width="5.7109375" customWidth="1"/>
    <col min="5" max="5" width="16.85546875" customWidth="1"/>
    <col min="6" max="8" width="14.42578125" customWidth="1"/>
    <col min="9" max="9" width="16" customWidth="1"/>
    <col min="10" max="12" width="14.42578125" customWidth="1"/>
    <col min="13" max="13" width="16.140625" bestFit="1" customWidth="1"/>
    <col min="14" max="15" width="14.42578125" customWidth="1"/>
    <col min="16" max="16" width="15.140625" bestFit="1" customWidth="1"/>
  </cols>
  <sheetData>
    <row r="1" spans="1:16" ht="15" customHeight="1" x14ac:dyDescent="0.25">
      <c r="A1" s="106" t="s">
        <v>43</v>
      </c>
      <c r="B1" s="106"/>
      <c r="C1" s="106"/>
      <c r="D1" s="105"/>
    </row>
    <row r="2" spans="1:16" ht="4.5" customHeight="1" x14ac:dyDescent="0.2"/>
    <row r="3" spans="1:16" x14ac:dyDescent="0.2">
      <c r="A3" s="18" t="s">
        <v>80</v>
      </c>
      <c r="B3" s="18"/>
    </row>
    <row r="4" spans="1:16" ht="6.75" customHeight="1" x14ac:dyDescent="0.2">
      <c r="A4" s="18"/>
    </row>
    <row r="5" spans="1:16" ht="13.5" thickBot="1" x14ac:dyDescent="0.25">
      <c r="A5" s="60" t="s">
        <v>63</v>
      </c>
      <c r="C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x14ac:dyDescent="0.2">
      <c r="C6" s="15" t="s">
        <v>26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22</v>
      </c>
      <c r="K6" s="2" t="s">
        <v>21</v>
      </c>
      <c r="L6" s="2" t="s">
        <v>20</v>
      </c>
      <c r="M6" s="2" t="s">
        <v>23</v>
      </c>
      <c r="N6" s="2" t="s">
        <v>24</v>
      </c>
      <c r="O6" s="2" t="s">
        <v>25</v>
      </c>
      <c r="P6" s="2" t="s">
        <v>16</v>
      </c>
    </row>
    <row r="8" spans="1:16" x14ac:dyDescent="0.2">
      <c r="A8" s="3" t="s">
        <v>81</v>
      </c>
      <c r="B8" s="3"/>
      <c r="C8" s="11">
        <v>36</v>
      </c>
      <c r="E8" s="11">
        <v>36</v>
      </c>
      <c r="F8" s="11">
        <f>E26</f>
        <v>661040.34</v>
      </c>
      <c r="G8" s="11">
        <f t="shared" ref="G8:P8" si="0">F26</f>
        <v>36</v>
      </c>
      <c r="H8" s="11">
        <f t="shared" si="0"/>
        <v>36</v>
      </c>
      <c r="I8" s="11">
        <f t="shared" si="0"/>
        <v>36</v>
      </c>
      <c r="J8" s="11">
        <f t="shared" si="0"/>
        <v>36</v>
      </c>
      <c r="K8" s="11">
        <f t="shared" si="0"/>
        <v>36</v>
      </c>
      <c r="L8" s="11">
        <f t="shared" si="0"/>
        <v>36</v>
      </c>
      <c r="M8" s="11">
        <f t="shared" si="0"/>
        <v>36</v>
      </c>
      <c r="N8" s="11">
        <f t="shared" si="0"/>
        <v>75.169999999998254</v>
      </c>
      <c r="O8" s="11">
        <f t="shared" si="0"/>
        <v>75.169999999998254</v>
      </c>
      <c r="P8" s="11">
        <f t="shared" si="0"/>
        <v>75.169999999998254</v>
      </c>
    </row>
    <row r="9" spans="1:16" x14ac:dyDescent="0.2">
      <c r="A9" s="18" t="s">
        <v>28</v>
      </c>
      <c r="B9" s="18"/>
      <c r="C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">
      <c r="A10" s="24" t="s">
        <v>35</v>
      </c>
      <c r="B10" s="24"/>
      <c r="C10" s="11">
        <f>SUM(E10:P10)</f>
        <v>56673.17</v>
      </c>
      <c r="E10" s="26"/>
      <c r="F10" s="26"/>
      <c r="G10" s="26">
        <v>720</v>
      </c>
      <c r="H10" s="26"/>
      <c r="I10" s="26"/>
      <c r="J10" s="26"/>
      <c r="K10" s="26"/>
      <c r="L10" s="26"/>
      <c r="M10" s="26">
        <v>78.17</v>
      </c>
      <c r="N10" s="26">
        <v>1500</v>
      </c>
      <c r="O10" s="26"/>
      <c r="P10" s="26">
        <v>54375</v>
      </c>
    </row>
    <row r="11" spans="1:16" x14ac:dyDescent="0.2">
      <c r="A11" s="24" t="s">
        <v>40</v>
      </c>
      <c r="B11" s="24"/>
      <c r="C11" s="11">
        <f>SUM(E11:P11)</f>
        <v>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">
      <c r="A12" s="14" t="s">
        <v>60</v>
      </c>
      <c r="B12" s="14"/>
      <c r="C12" s="11">
        <f>SUM(E12:P12)</f>
        <v>180000</v>
      </c>
      <c r="E12" s="11"/>
      <c r="F12" s="11"/>
      <c r="G12" s="11">
        <v>40000</v>
      </c>
      <c r="H12" s="11" t="s">
        <v>0</v>
      </c>
      <c r="I12" s="11"/>
      <c r="J12" s="11">
        <v>50000</v>
      </c>
      <c r="K12" s="11"/>
      <c r="L12" s="11"/>
      <c r="M12" s="11">
        <v>45000</v>
      </c>
      <c r="N12" s="11"/>
      <c r="O12" s="11"/>
      <c r="P12" s="11">
        <v>45000</v>
      </c>
    </row>
    <row r="13" spans="1:16" x14ac:dyDescent="0.2">
      <c r="A13" s="14" t="s">
        <v>59</v>
      </c>
      <c r="B13" s="14"/>
      <c r="C13" s="11">
        <f>SUM(E13:P13)</f>
        <v>4433923.78</v>
      </c>
      <c r="E13" s="11">
        <v>661004.34</v>
      </c>
      <c r="F13" s="26" t="s">
        <v>0</v>
      </c>
      <c r="G13" s="11"/>
      <c r="H13" s="11">
        <v>3772919.44</v>
      </c>
      <c r="I13" s="11"/>
      <c r="J13" s="11"/>
      <c r="K13" s="11"/>
      <c r="L13" s="11"/>
      <c r="M13" s="11"/>
      <c r="N13" s="11"/>
      <c r="O13" s="11"/>
      <c r="P13" s="11"/>
    </row>
    <row r="14" spans="1:16" x14ac:dyDescent="0.2">
      <c r="A14" s="14"/>
      <c r="B14" s="14"/>
      <c r="C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x14ac:dyDescent="0.2">
      <c r="A15" s="30" t="s">
        <v>29</v>
      </c>
      <c r="B15" s="30"/>
      <c r="C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">
      <c r="A16" s="24" t="s">
        <v>35</v>
      </c>
      <c r="B16" s="24"/>
      <c r="C16" s="11">
        <f>SUM(E16:P16)</f>
        <v>-4599273.78</v>
      </c>
      <c r="E16" s="26" t="s">
        <v>0</v>
      </c>
      <c r="F16" s="23">
        <v>-661004.34</v>
      </c>
      <c r="G16" s="26">
        <v>-40000</v>
      </c>
      <c r="H16" s="23">
        <v>-3772919.44</v>
      </c>
      <c r="I16" s="23"/>
      <c r="J16" s="26">
        <v>-50000</v>
      </c>
      <c r="K16" s="23"/>
      <c r="L16" s="23"/>
      <c r="M16" s="23">
        <v>-34100</v>
      </c>
      <c r="N16" s="26"/>
      <c r="O16" s="23"/>
      <c r="P16" s="23">
        <v>-41250</v>
      </c>
    </row>
    <row r="17" spans="1:16" x14ac:dyDescent="0.2">
      <c r="A17" s="41" t="s">
        <v>0</v>
      </c>
      <c r="B17" s="41"/>
      <c r="C17" s="11" t="s">
        <v>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A18" s="25" t="s">
        <v>46</v>
      </c>
      <c r="B18" s="25"/>
      <c r="C18" s="11">
        <f t="shared" ref="C18:C24" si="1">SUM(E18:P18)</f>
        <v>-35</v>
      </c>
      <c r="E18" s="11"/>
      <c r="F18" s="11"/>
      <c r="G18" s="11"/>
      <c r="H18" s="11"/>
      <c r="I18" s="11"/>
      <c r="J18" s="11"/>
      <c r="K18" s="11"/>
      <c r="L18" s="11"/>
      <c r="M18" s="11">
        <v>-35</v>
      </c>
      <c r="N18" s="11"/>
      <c r="O18" s="11"/>
      <c r="P18" s="11"/>
    </row>
    <row r="19" spans="1:16" x14ac:dyDescent="0.2">
      <c r="A19" s="25" t="s">
        <v>61</v>
      </c>
      <c r="B19" s="25"/>
      <c r="C19" s="11">
        <f t="shared" ref="C19:C22" si="2">SUM(E19:P19)</f>
        <v>-29</v>
      </c>
      <c r="E19" s="11"/>
      <c r="F19" s="11"/>
      <c r="G19" s="11"/>
      <c r="H19" s="11"/>
      <c r="I19" s="11"/>
      <c r="J19" s="11"/>
      <c r="K19" s="11"/>
      <c r="L19" s="11"/>
      <c r="M19" s="11">
        <v>-29</v>
      </c>
      <c r="N19" s="11"/>
      <c r="O19" s="11"/>
      <c r="P19" s="11"/>
    </row>
    <row r="20" spans="1:16" x14ac:dyDescent="0.2">
      <c r="A20" s="24" t="s">
        <v>36</v>
      </c>
      <c r="B20" s="24"/>
      <c r="C20" s="11">
        <f t="shared" si="2"/>
        <v>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">
      <c r="A21" s="25" t="s">
        <v>130</v>
      </c>
      <c r="B21" s="24"/>
      <c r="C21" s="11">
        <f t="shared" si="2"/>
        <v>-1500</v>
      </c>
      <c r="E21" s="11"/>
      <c r="F21" s="11"/>
      <c r="G21" s="11"/>
      <c r="H21" s="11"/>
      <c r="I21" s="11"/>
      <c r="J21" s="11"/>
      <c r="K21" s="11"/>
      <c r="L21" s="11"/>
      <c r="M21" s="11"/>
      <c r="N21" s="11">
        <v>-1500</v>
      </c>
      <c r="O21" s="11"/>
      <c r="P21" s="11"/>
    </row>
    <row r="22" spans="1:16" x14ac:dyDescent="0.2">
      <c r="A22" s="25" t="s">
        <v>129</v>
      </c>
      <c r="B22" s="25"/>
      <c r="C22" s="11">
        <f t="shared" si="2"/>
        <v>-68985</v>
      </c>
      <c r="E22" s="11"/>
      <c r="F22" s="11"/>
      <c r="G22" s="11"/>
      <c r="H22" s="11"/>
      <c r="I22" s="11"/>
      <c r="J22" s="11"/>
      <c r="K22" s="11"/>
      <c r="L22" s="11"/>
      <c r="M22" s="11">
        <v>-10875</v>
      </c>
      <c r="N22" s="11"/>
      <c r="O22" s="11"/>
      <c r="P22" s="11">
        <v>-58110</v>
      </c>
    </row>
    <row r="23" spans="1:16" x14ac:dyDescent="0.2">
      <c r="A23" s="25" t="s">
        <v>124</v>
      </c>
      <c r="B23" s="25"/>
      <c r="C23" s="11">
        <f t="shared" ref="C23" si="3">SUM(E23:P23)</f>
        <v>-720</v>
      </c>
      <c r="E23" s="11"/>
      <c r="F23" s="11"/>
      <c r="G23" s="11">
        <v>-720</v>
      </c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">
      <c r="A24" s="25" t="s">
        <v>0</v>
      </c>
      <c r="B24" s="24"/>
      <c r="C24" s="11">
        <f t="shared" si="1"/>
        <v>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">
      <c r="A25" s="14" t="s">
        <v>0</v>
      </c>
      <c r="B25" s="14"/>
      <c r="C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">
      <c r="A26" s="3" t="s">
        <v>82</v>
      </c>
      <c r="B26" s="3"/>
      <c r="C26" s="13">
        <f t="shared" ref="C26:P26" si="4">SUM(C8:C25)</f>
        <v>90.169999999925494</v>
      </c>
      <c r="E26" s="13">
        <f t="shared" si="4"/>
        <v>661040.34</v>
      </c>
      <c r="F26" s="13">
        <f t="shared" si="4"/>
        <v>36</v>
      </c>
      <c r="G26" s="13">
        <f t="shared" si="4"/>
        <v>36</v>
      </c>
      <c r="H26" s="13">
        <f t="shared" si="4"/>
        <v>36</v>
      </c>
      <c r="I26" s="13">
        <f t="shared" si="4"/>
        <v>36</v>
      </c>
      <c r="J26" s="13">
        <f t="shared" si="4"/>
        <v>36</v>
      </c>
      <c r="K26" s="13">
        <f t="shared" si="4"/>
        <v>36</v>
      </c>
      <c r="L26" s="13">
        <f t="shared" si="4"/>
        <v>36</v>
      </c>
      <c r="M26" s="13">
        <f t="shared" si="4"/>
        <v>75.169999999998254</v>
      </c>
      <c r="N26" s="13">
        <f t="shared" si="4"/>
        <v>75.169999999998254</v>
      </c>
      <c r="O26" s="13">
        <f t="shared" si="4"/>
        <v>75.169999999998254</v>
      </c>
      <c r="P26" s="13">
        <f t="shared" si="4"/>
        <v>90.169999999998254</v>
      </c>
    </row>
    <row r="27" spans="1:16" x14ac:dyDescent="0.2"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0.75" customHeight="1" x14ac:dyDescent="0.2">
      <c r="A28" s="43"/>
      <c r="C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ht="13.5" thickBot="1" x14ac:dyDescent="0.25">
      <c r="A29" s="60" t="s">
        <v>49</v>
      </c>
      <c r="B29" s="60"/>
      <c r="C29" s="60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x14ac:dyDescent="0.2">
      <c r="A30" s="43"/>
      <c r="C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x14ac:dyDescent="0.2">
      <c r="A31" s="46" t="s">
        <v>19</v>
      </c>
      <c r="C31" s="47" t="s">
        <v>26</v>
      </c>
      <c r="E31" s="46" t="s">
        <v>5</v>
      </c>
      <c r="F31" s="46" t="s">
        <v>6</v>
      </c>
      <c r="G31" s="46" t="s">
        <v>7</v>
      </c>
      <c r="H31" s="46" t="s">
        <v>8</v>
      </c>
      <c r="I31" s="46" t="s">
        <v>9</v>
      </c>
      <c r="J31" s="46" t="s">
        <v>22</v>
      </c>
      <c r="K31" s="46" t="s">
        <v>21</v>
      </c>
      <c r="L31" s="46" t="s">
        <v>20</v>
      </c>
      <c r="M31" s="46" t="s">
        <v>23</v>
      </c>
      <c r="N31" s="46" t="s">
        <v>24</v>
      </c>
      <c r="O31" s="46" t="s">
        <v>25</v>
      </c>
      <c r="P31" s="46" t="s">
        <v>16</v>
      </c>
    </row>
    <row r="32" spans="1:16" x14ac:dyDescent="0.2">
      <c r="A32" s="43"/>
      <c r="C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x14ac:dyDescent="0.2">
      <c r="A33" s="48" t="s">
        <v>81</v>
      </c>
      <c r="C33" s="44">
        <v>99.88</v>
      </c>
      <c r="E33" s="44">
        <v>99.88</v>
      </c>
      <c r="F33" s="44">
        <f t="shared" ref="F33:P33" si="5">E41</f>
        <v>99.88</v>
      </c>
      <c r="G33" s="44">
        <f t="shared" si="5"/>
        <v>99.88</v>
      </c>
      <c r="H33" s="44">
        <f t="shared" si="5"/>
        <v>99.88</v>
      </c>
      <c r="I33" s="44">
        <f t="shared" si="5"/>
        <v>99.88</v>
      </c>
      <c r="J33" s="44">
        <f t="shared" si="5"/>
        <v>99.88</v>
      </c>
      <c r="K33" s="44">
        <f t="shared" si="5"/>
        <v>99.88</v>
      </c>
      <c r="L33" s="44">
        <f t="shared" si="5"/>
        <v>99.88</v>
      </c>
      <c r="M33" s="44">
        <f t="shared" si="5"/>
        <v>99.88</v>
      </c>
      <c r="N33" s="44">
        <f t="shared" si="5"/>
        <v>99.88</v>
      </c>
      <c r="O33" s="44">
        <f t="shared" si="5"/>
        <v>99.88</v>
      </c>
      <c r="P33" s="44">
        <f t="shared" si="5"/>
        <v>99.88</v>
      </c>
    </row>
    <row r="34" spans="1:16" x14ac:dyDescent="0.2">
      <c r="A34" s="49" t="s">
        <v>28</v>
      </c>
      <c r="C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">
      <c r="A35" s="50" t="s">
        <v>37</v>
      </c>
      <c r="C35" s="44">
        <f>SUM(E35:P35)</f>
        <v>0</v>
      </c>
      <c r="E35" s="51"/>
      <c r="F35" s="51"/>
      <c r="G35" s="52"/>
      <c r="H35" s="51"/>
      <c r="I35" s="51"/>
      <c r="J35" s="52"/>
      <c r="K35" s="51"/>
      <c r="L35" s="52"/>
      <c r="M35" s="52"/>
      <c r="N35" s="51"/>
      <c r="O35" s="52"/>
      <c r="P35" s="52"/>
    </row>
    <row r="36" spans="1:16" x14ac:dyDescent="0.2">
      <c r="A36" s="53"/>
      <c r="C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">
      <c r="A37" s="45" t="s">
        <v>29</v>
      </c>
      <c r="C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">
      <c r="A38" s="54" t="s">
        <v>42</v>
      </c>
      <c r="C38" s="44">
        <f>SUM(E38:P38)</f>
        <v>0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52"/>
      <c r="P38" s="51"/>
    </row>
    <row r="39" spans="1:16" x14ac:dyDescent="0.2">
      <c r="A39" s="54" t="s">
        <v>48</v>
      </c>
      <c r="C39" s="44">
        <f>SUM(E39:P39)</f>
        <v>0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51"/>
      <c r="P39" s="51"/>
    </row>
    <row r="40" spans="1:16" x14ac:dyDescent="0.2">
      <c r="A40" s="53"/>
      <c r="C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x14ac:dyDescent="0.2">
      <c r="A41" s="48" t="s">
        <v>82</v>
      </c>
      <c r="C41" s="55">
        <f t="shared" ref="C41:P41" si="6">SUM(C33:C40)</f>
        <v>99.88</v>
      </c>
      <c r="E41" s="55">
        <f t="shared" si="6"/>
        <v>99.88</v>
      </c>
      <c r="F41" s="55">
        <f t="shared" si="6"/>
        <v>99.88</v>
      </c>
      <c r="G41" s="55">
        <f t="shared" si="6"/>
        <v>99.88</v>
      </c>
      <c r="H41" s="55">
        <f t="shared" si="6"/>
        <v>99.88</v>
      </c>
      <c r="I41" s="55">
        <f t="shared" si="6"/>
        <v>99.88</v>
      </c>
      <c r="J41" s="55">
        <f t="shared" si="6"/>
        <v>99.88</v>
      </c>
      <c r="K41" s="55">
        <f t="shared" si="6"/>
        <v>99.88</v>
      </c>
      <c r="L41" s="55">
        <f t="shared" si="6"/>
        <v>99.88</v>
      </c>
      <c r="M41" s="55">
        <f t="shared" si="6"/>
        <v>99.88</v>
      </c>
      <c r="N41" s="55">
        <f t="shared" si="6"/>
        <v>99.88</v>
      </c>
      <c r="O41" s="55">
        <f t="shared" si="6"/>
        <v>99.88</v>
      </c>
      <c r="P41" s="55">
        <f t="shared" si="6"/>
        <v>99.88</v>
      </c>
    </row>
    <row r="42" spans="1:16" x14ac:dyDescent="0.2">
      <c r="A42" s="43"/>
      <c r="C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ht="2.25" customHeight="1" x14ac:dyDescent="0.2">
      <c r="C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3.5" thickBot="1" x14ac:dyDescent="0.25">
      <c r="A44" s="60" t="s">
        <v>45</v>
      </c>
      <c r="B44" s="60"/>
      <c r="C44" s="60"/>
      <c r="E44" s="6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x14ac:dyDescent="0.2">
      <c r="C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x14ac:dyDescent="0.2">
      <c r="A46" s="2" t="s">
        <v>19</v>
      </c>
      <c r="B46" s="2"/>
      <c r="C46" s="15" t="s">
        <v>26</v>
      </c>
      <c r="E46" s="2" t="s">
        <v>5</v>
      </c>
      <c r="F46" s="2" t="s">
        <v>6</v>
      </c>
      <c r="G46" s="2" t="s">
        <v>7</v>
      </c>
      <c r="H46" s="2" t="s">
        <v>8</v>
      </c>
      <c r="I46" s="2" t="s">
        <v>9</v>
      </c>
      <c r="J46" s="2" t="s">
        <v>22</v>
      </c>
      <c r="K46" s="2" t="s">
        <v>21</v>
      </c>
      <c r="L46" s="2" t="s">
        <v>20</v>
      </c>
      <c r="M46" s="2" t="s">
        <v>23</v>
      </c>
      <c r="N46" s="2" t="s">
        <v>24</v>
      </c>
      <c r="O46" s="2" t="s">
        <v>25</v>
      </c>
      <c r="P46" s="2" t="s">
        <v>16</v>
      </c>
    </row>
    <row r="48" spans="1:16" x14ac:dyDescent="0.2">
      <c r="A48" s="3" t="s">
        <v>81</v>
      </c>
      <c r="B48" s="3"/>
      <c r="C48" s="11">
        <v>4146679.27</v>
      </c>
      <c r="E48" s="11">
        <v>4146679.27</v>
      </c>
      <c r="F48" s="11">
        <f t="shared" ref="F48:P48" si="7">E58</f>
        <v>4147997.12</v>
      </c>
      <c r="G48" s="11">
        <f t="shared" si="7"/>
        <v>4810658.93</v>
      </c>
      <c r="H48" s="11">
        <f t="shared" si="7"/>
        <v>4851520.51</v>
      </c>
      <c r="I48" s="11">
        <f t="shared" si="7"/>
        <v>8627015.4799999986</v>
      </c>
      <c r="J48" s="11">
        <f t="shared" si="7"/>
        <v>8630135.3899999987</v>
      </c>
      <c r="K48" s="11">
        <f t="shared" si="7"/>
        <v>8682972.6899999995</v>
      </c>
      <c r="L48" s="11">
        <f t="shared" si="7"/>
        <v>8685922.5199999996</v>
      </c>
      <c r="M48" s="11">
        <f t="shared" si="7"/>
        <v>8688778.1699999999</v>
      </c>
      <c r="N48" s="11">
        <f t="shared" si="7"/>
        <v>8724171.1699999999</v>
      </c>
      <c r="O48" s="11">
        <f t="shared" si="7"/>
        <v>8722747.6500000004</v>
      </c>
      <c r="P48" s="11">
        <f t="shared" si="7"/>
        <v>8722814.5600000005</v>
      </c>
    </row>
    <row r="49" spans="1:16" x14ac:dyDescent="0.2">
      <c r="A49" s="18" t="s">
        <v>28</v>
      </c>
      <c r="B49" s="18"/>
      <c r="C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2">
      <c r="A50" s="24" t="s">
        <v>37</v>
      </c>
      <c r="B50" s="24"/>
      <c r="C50" s="11">
        <f>SUM(E50:P50)</f>
        <v>4599273.78</v>
      </c>
      <c r="E50" s="26" t="s">
        <v>0</v>
      </c>
      <c r="F50" s="23">
        <v>661004.34</v>
      </c>
      <c r="G50" s="26">
        <v>40000</v>
      </c>
      <c r="H50" s="26">
        <v>3772919.44</v>
      </c>
      <c r="I50" s="26"/>
      <c r="J50" s="23">
        <v>50000</v>
      </c>
      <c r="K50" s="23"/>
      <c r="L50" s="23"/>
      <c r="M50" s="23">
        <v>34100</v>
      </c>
      <c r="N50" s="26"/>
      <c r="O50" s="23"/>
      <c r="P50" s="23">
        <v>41250</v>
      </c>
    </row>
    <row r="51" spans="1:16" x14ac:dyDescent="0.2">
      <c r="A51" s="25" t="s">
        <v>47</v>
      </c>
      <c r="B51" s="25"/>
      <c r="C51" s="11">
        <f>SUM(E51:P51)</f>
        <v>20483.61</v>
      </c>
      <c r="E51" s="26">
        <v>1317.85</v>
      </c>
      <c r="F51" s="26">
        <v>1657.47</v>
      </c>
      <c r="G51" s="26">
        <v>1581.58</v>
      </c>
      <c r="H51" s="26">
        <v>2575.5300000000002</v>
      </c>
      <c r="I51" s="26">
        <v>3119.91</v>
      </c>
      <c r="J51" s="26">
        <v>2837.3</v>
      </c>
      <c r="K51" s="26">
        <v>2949.83</v>
      </c>
      <c r="L51" s="26">
        <v>2855.65</v>
      </c>
      <c r="M51" s="26">
        <v>1371.17</v>
      </c>
      <c r="N51" s="26">
        <v>76.48</v>
      </c>
      <c r="O51" s="26">
        <v>66.91</v>
      </c>
      <c r="P51" s="26">
        <v>73.930000000000007</v>
      </c>
    </row>
    <row r="52" spans="1:16" x14ac:dyDescent="0.2">
      <c r="A52" s="14"/>
      <c r="B52" s="14"/>
      <c r="C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">
      <c r="A53" s="30" t="s">
        <v>29</v>
      </c>
      <c r="B53" s="30"/>
      <c r="C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">
      <c r="A54" s="25" t="s">
        <v>42</v>
      </c>
      <c r="B54" s="25"/>
      <c r="C54" s="11">
        <f>SUM(E54:P54)</f>
        <v>-56673.17</v>
      </c>
      <c r="E54" s="11"/>
      <c r="F54" s="11"/>
      <c r="G54" s="11">
        <v>-720</v>
      </c>
      <c r="H54" s="11"/>
      <c r="I54" s="11"/>
      <c r="J54" s="11"/>
      <c r="K54" s="11"/>
      <c r="L54" s="11"/>
      <c r="M54" s="11">
        <v>-78.17</v>
      </c>
      <c r="N54" s="11">
        <v>-1500</v>
      </c>
      <c r="O54" s="11"/>
      <c r="P54" s="11">
        <v>-54375</v>
      </c>
    </row>
    <row r="55" spans="1:16" x14ac:dyDescent="0.2">
      <c r="A55" s="25" t="s">
        <v>48</v>
      </c>
      <c r="B55" s="25"/>
      <c r="C55" s="11">
        <f>SUM(E55:P55)</f>
        <v>0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">
      <c r="A56" s="14"/>
      <c r="B56" s="14"/>
      <c r="C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A57" s="14"/>
      <c r="B57" s="14"/>
      <c r="C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">
      <c r="A58" s="3" t="s">
        <v>82</v>
      </c>
      <c r="B58" s="3"/>
      <c r="C58" s="13">
        <f>SUM(C48:C57)</f>
        <v>8709763.4900000002</v>
      </c>
      <c r="E58" s="13">
        <f>SUM(E48:E57)</f>
        <v>4147997.12</v>
      </c>
      <c r="F58" s="13">
        <f t="shared" ref="F58:P58" si="8">SUM(F48:F57)</f>
        <v>4810658.93</v>
      </c>
      <c r="G58" s="13">
        <f t="shared" si="8"/>
        <v>4851520.51</v>
      </c>
      <c r="H58" s="13">
        <f t="shared" si="8"/>
        <v>8627015.4799999986</v>
      </c>
      <c r="I58" s="13">
        <f t="shared" si="8"/>
        <v>8630135.3899999987</v>
      </c>
      <c r="J58" s="13">
        <f t="shared" si="8"/>
        <v>8682972.6899999995</v>
      </c>
      <c r="K58" s="13">
        <f t="shared" si="8"/>
        <v>8685922.5199999996</v>
      </c>
      <c r="L58" s="13">
        <f t="shared" si="8"/>
        <v>8688778.1699999999</v>
      </c>
      <c r="M58" s="13">
        <f t="shared" si="8"/>
        <v>8724171.1699999999</v>
      </c>
      <c r="N58" s="13">
        <f t="shared" si="8"/>
        <v>8722747.6500000004</v>
      </c>
      <c r="O58" s="13">
        <f t="shared" si="8"/>
        <v>8722814.5600000005</v>
      </c>
      <c r="P58" s="13">
        <f t="shared" si="8"/>
        <v>8709763.4900000002</v>
      </c>
    </row>
    <row r="59" spans="1:16" x14ac:dyDescent="0.2">
      <c r="C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2">
      <c r="C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x14ac:dyDescent="0.2">
      <c r="C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ht="13.5" thickBot="1" x14ac:dyDescent="0.25">
      <c r="A62" s="60" t="s">
        <v>19</v>
      </c>
      <c r="C62" s="61" t="s">
        <v>83</v>
      </c>
      <c r="E62" s="62"/>
      <c r="F62" s="61" t="s">
        <v>66</v>
      </c>
      <c r="H62" s="11"/>
      <c r="I62" s="107" t="s">
        <v>32</v>
      </c>
      <c r="J62" s="107"/>
      <c r="K62" s="107"/>
      <c r="L62" s="11"/>
      <c r="M62" s="107" t="s">
        <v>51</v>
      </c>
      <c r="N62" s="107"/>
      <c r="O62" s="107"/>
      <c r="P62" s="11"/>
    </row>
    <row r="63" spans="1:16" x14ac:dyDescent="0.2">
      <c r="C63" s="11"/>
      <c r="E63" s="11"/>
      <c r="F63" s="12"/>
      <c r="H63" s="11"/>
      <c r="I63" s="11"/>
      <c r="J63" s="11"/>
      <c r="K63" s="11"/>
      <c r="L63" s="11"/>
      <c r="M63" s="11"/>
      <c r="N63" s="11"/>
      <c r="O63" s="11"/>
      <c r="P63" s="38" t="s">
        <v>54</v>
      </c>
    </row>
    <row r="64" spans="1:16" x14ac:dyDescent="0.2">
      <c r="A64" s="31" t="s">
        <v>128</v>
      </c>
      <c r="C64" s="11">
        <f>SUM(C58)</f>
        <v>8709763.4900000002</v>
      </c>
      <c r="E64" s="11"/>
      <c r="F64" s="12">
        <v>4146679.27</v>
      </c>
      <c r="H64" s="11"/>
      <c r="I64" s="108" t="s">
        <v>84</v>
      </c>
      <c r="J64" s="108"/>
      <c r="K64" s="13">
        <v>6196715.2699999996</v>
      </c>
      <c r="L64" s="11"/>
      <c r="M64" s="33" t="s">
        <v>52</v>
      </c>
      <c r="N64" s="34" t="s">
        <v>66</v>
      </c>
      <c r="O64" s="68" t="s">
        <v>83</v>
      </c>
      <c r="P64" s="39" t="s">
        <v>57</v>
      </c>
    </row>
    <row r="65" spans="1:16" x14ac:dyDescent="0.2">
      <c r="A65" t="s">
        <v>67</v>
      </c>
      <c r="C65" s="11">
        <f>C26</f>
        <v>90.169999999925494</v>
      </c>
      <c r="E65" s="11"/>
      <c r="F65" s="12">
        <v>36</v>
      </c>
      <c r="H65" s="11"/>
      <c r="I65" s="11" t="s">
        <v>31</v>
      </c>
      <c r="J65" s="11">
        <f>C12</f>
        <v>180000</v>
      </c>
      <c r="K65" s="11"/>
      <c r="L65" s="11"/>
      <c r="M65" s="26" t="s">
        <v>53</v>
      </c>
      <c r="N65" s="32">
        <v>95.261399999999995</v>
      </c>
      <c r="O65" s="32">
        <v>97.199799999999996</v>
      </c>
      <c r="P65" s="11"/>
    </row>
    <row r="66" spans="1:16" x14ac:dyDescent="0.2">
      <c r="A66" t="s">
        <v>68</v>
      </c>
      <c r="C66" s="11">
        <v>0</v>
      </c>
      <c r="E66" s="11"/>
      <c r="F66" s="12">
        <v>0</v>
      </c>
      <c r="H66" s="11"/>
      <c r="I66" s="11" t="s">
        <v>30</v>
      </c>
      <c r="J66" s="42">
        <f>SUM(C51)</f>
        <v>20483.61</v>
      </c>
      <c r="K66" s="11"/>
      <c r="L66" s="11"/>
      <c r="M66" s="11"/>
      <c r="N66" s="11"/>
      <c r="O66" s="11"/>
      <c r="P66" s="11"/>
    </row>
    <row r="67" spans="1:16" x14ac:dyDescent="0.2">
      <c r="A67" s="109" t="s">
        <v>131</v>
      </c>
      <c r="B67" s="109"/>
      <c r="C67" s="11">
        <v>2050000</v>
      </c>
      <c r="E67" s="11"/>
      <c r="F67" s="12">
        <v>2050000</v>
      </c>
      <c r="H67" s="11"/>
      <c r="I67" s="11" t="s">
        <v>62</v>
      </c>
      <c r="J67" s="20">
        <f>C13</f>
        <v>4433923.78</v>
      </c>
      <c r="K67" s="11"/>
      <c r="L67" s="11"/>
      <c r="M67" s="26" t="s">
        <v>64</v>
      </c>
      <c r="N67" s="11">
        <v>521082798.42000002</v>
      </c>
      <c r="O67" s="11">
        <f>SUM('INVESTMENT IN INDIA'!M87)</f>
        <v>5.9999991208314896E-3</v>
      </c>
      <c r="P67" s="11"/>
    </row>
    <row r="68" spans="1:16" x14ac:dyDescent="0.2">
      <c r="A68" t="s">
        <v>0</v>
      </c>
      <c r="C68" s="20" t="s">
        <v>0</v>
      </c>
      <c r="E68" s="11"/>
      <c r="F68" s="22" t="s">
        <v>0</v>
      </c>
      <c r="G68" s="10" t="s">
        <v>0</v>
      </c>
      <c r="H68" s="11" t="s">
        <v>0</v>
      </c>
      <c r="I68" s="11" t="s">
        <v>0</v>
      </c>
      <c r="J68" s="11"/>
      <c r="K68" s="11">
        <f>SUM(J65:J67)</f>
        <v>4634407.3900000006</v>
      </c>
      <c r="L68" s="11"/>
      <c r="M68" s="26" t="s">
        <v>0</v>
      </c>
      <c r="N68" s="11" t="s">
        <v>0</v>
      </c>
      <c r="O68" s="11" t="s">
        <v>0</v>
      </c>
      <c r="P68" s="11"/>
    </row>
    <row r="69" spans="1:16" x14ac:dyDescent="0.2">
      <c r="A69" s="2" t="s">
        <v>0</v>
      </c>
      <c r="B69" s="2"/>
      <c r="C69" s="13">
        <f>SUM(C64:C68)</f>
        <v>10759853.66</v>
      </c>
      <c r="E69" s="11"/>
      <c r="F69" s="21">
        <f>SUM(F64:F68)</f>
        <v>6196715.2699999996</v>
      </c>
      <c r="H69" s="11"/>
      <c r="I69" s="41" t="s">
        <v>0</v>
      </c>
      <c r="J69" s="40"/>
      <c r="K69" s="11" t="s">
        <v>0</v>
      </c>
      <c r="L69" s="11"/>
      <c r="M69" s="11"/>
      <c r="N69" s="11"/>
      <c r="O69" s="11"/>
      <c r="P69" s="11"/>
    </row>
    <row r="70" spans="1:16" x14ac:dyDescent="0.2">
      <c r="A70" t="s">
        <v>0</v>
      </c>
      <c r="C70" s="13" t="s">
        <v>0</v>
      </c>
      <c r="E70" s="11"/>
      <c r="F70" s="21" t="s">
        <v>0</v>
      </c>
      <c r="G70" s="10" t="s">
        <v>0</v>
      </c>
      <c r="H70" s="11"/>
      <c r="I70" s="59" t="s">
        <v>0</v>
      </c>
      <c r="J70" s="59"/>
      <c r="K70" s="11" t="s">
        <v>0</v>
      </c>
      <c r="L70" s="11"/>
      <c r="M70" s="26" t="s">
        <v>65</v>
      </c>
      <c r="N70" s="11">
        <f>SUM(N67)/N65</f>
        <v>5470030.8668568805</v>
      </c>
      <c r="O70" s="11">
        <f>SUM(O67)/O65</f>
        <v>6.1728513030186166E-5</v>
      </c>
      <c r="P70" s="11">
        <v>0</v>
      </c>
    </row>
    <row r="71" spans="1:16" x14ac:dyDescent="0.2">
      <c r="A71" s="31" t="s">
        <v>50</v>
      </c>
      <c r="B71" s="31"/>
      <c r="C71" s="23">
        <v>0</v>
      </c>
      <c r="E71" s="11"/>
      <c r="F71" s="12">
        <v>3651200</v>
      </c>
      <c r="G71" s="10" t="s">
        <v>0</v>
      </c>
      <c r="H71" s="11"/>
      <c r="I71" s="41" t="s">
        <v>0</v>
      </c>
      <c r="J71" s="40"/>
      <c r="K71" s="11" t="str">
        <f>C17</f>
        <v xml:space="preserve"> </v>
      </c>
      <c r="L71" s="11"/>
      <c r="M71" s="26" t="s">
        <v>0</v>
      </c>
      <c r="N71" s="11" t="s">
        <v>0</v>
      </c>
      <c r="O71" s="11" t="s">
        <v>0</v>
      </c>
      <c r="P71" s="11" t="s">
        <v>0</v>
      </c>
    </row>
    <row r="72" spans="1:16" x14ac:dyDescent="0.2">
      <c r="A72" s="31" t="s">
        <v>0</v>
      </c>
      <c r="B72" s="31"/>
      <c r="C72" s="11" t="s">
        <v>0</v>
      </c>
      <c r="E72" s="11"/>
      <c r="F72" s="12" t="s">
        <v>0</v>
      </c>
      <c r="H72" s="11"/>
      <c r="I72" s="41" t="s">
        <v>38</v>
      </c>
      <c r="J72" s="40"/>
      <c r="K72" s="11">
        <f>C25</f>
        <v>0</v>
      </c>
      <c r="L72" s="11"/>
      <c r="M72" s="11"/>
      <c r="N72" s="11"/>
      <c r="O72" s="11"/>
      <c r="P72" s="11"/>
    </row>
    <row r="73" spans="1:16" x14ac:dyDescent="0.2">
      <c r="A73" s="31" t="s">
        <v>0</v>
      </c>
      <c r="B73" s="31"/>
      <c r="C73" s="26" t="s">
        <v>0</v>
      </c>
      <c r="E73" s="11"/>
      <c r="F73" s="12" t="s">
        <v>0</v>
      </c>
      <c r="H73" s="11"/>
      <c r="I73" s="40" t="s">
        <v>36</v>
      </c>
      <c r="J73" s="40"/>
      <c r="K73" s="11">
        <f>C24</f>
        <v>0</v>
      </c>
      <c r="L73" s="11"/>
      <c r="M73" s="11"/>
      <c r="N73" s="11"/>
      <c r="O73" s="11"/>
      <c r="P73" s="11"/>
    </row>
    <row r="74" spans="1:16" x14ac:dyDescent="0.2">
      <c r="A74" s="31" t="s">
        <v>86</v>
      </c>
      <c r="B74" s="31"/>
      <c r="C74" s="11">
        <f>P70</f>
        <v>0</v>
      </c>
      <c r="E74" s="11"/>
      <c r="F74" s="12">
        <v>-533227.57999999996</v>
      </c>
      <c r="H74" s="11"/>
      <c r="I74" s="23" t="s">
        <v>39</v>
      </c>
      <c r="J74" s="11"/>
      <c r="K74" s="11">
        <f>SUM(C18:C24)</f>
        <v>-71269</v>
      </c>
      <c r="L74" s="11"/>
      <c r="M74" s="11"/>
      <c r="N74" s="11"/>
      <c r="O74" s="11"/>
      <c r="P74" s="11"/>
    </row>
    <row r="75" spans="1:16" x14ac:dyDescent="0.2">
      <c r="A75" s="72" t="s">
        <v>0</v>
      </c>
      <c r="B75" s="72"/>
      <c r="C75" s="11" t="s">
        <v>0</v>
      </c>
      <c r="E75" s="11"/>
      <c r="F75" s="12" t="s">
        <v>0</v>
      </c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2">
      <c r="A76" s="3" t="s">
        <v>125</v>
      </c>
      <c r="B76" s="31"/>
      <c r="C76" s="11" t="s">
        <v>0</v>
      </c>
      <c r="E76" s="11"/>
      <c r="F76" s="12" t="s">
        <v>0</v>
      </c>
      <c r="H76" s="11"/>
      <c r="I76" s="11"/>
      <c r="J76" s="11"/>
      <c r="K76" s="11"/>
      <c r="L76" s="11"/>
      <c r="M76" s="11"/>
      <c r="N76" s="11"/>
      <c r="O76" s="11"/>
      <c r="P76" s="11"/>
    </row>
    <row r="77" spans="1:16" ht="13.5" thickBot="1" x14ac:dyDescent="0.25">
      <c r="A77" s="25" t="s">
        <v>126</v>
      </c>
      <c r="B77" s="10"/>
      <c r="C77" s="11">
        <v>-45000</v>
      </c>
      <c r="E77" s="11"/>
      <c r="F77" s="12">
        <v>-40000</v>
      </c>
      <c r="H77" s="11"/>
      <c r="I77" s="108" t="s">
        <v>85</v>
      </c>
      <c r="J77" s="108"/>
      <c r="K77" s="19">
        <f>SUM(K64:K76)</f>
        <v>10759853.66</v>
      </c>
      <c r="L77" s="11"/>
      <c r="M77" s="11"/>
      <c r="N77" s="11"/>
      <c r="O77" s="11"/>
      <c r="P77" s="11"/>
    </row>
    <row r="78" spans="1:16" ht="13.5" thickTop="1" x14ac:dyDescent="0.2">
      <c r="A78" s="25" t="s">
        <v>127</v>
      </c>
      <c r="B78" s="10"/>
      <c r="C78" s="11">
        <v>-2875</v>
      </c>
      <c r="E78" s="11"/>
      <c r="F78" s="12">
        <v>-2875</v>
      </c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2">
      <c r="E79" s="11"/>
      <c r="F79" s="7"/>
      <c r="H79" s="11"/>
      <c r="I79" s="11"/>
      <c r="J79" s="11"/>
      <c r="K79" s="11"/>
      <c r="L79" s="11"/>
      <c r="M79" s="11"/>
      <c r="N79" s="11"/>
      <c r="O79" s="11"/>
      <c r="P79" s="11"/>
    </row>
    <row r="80" spans="1:16" ht="13.5" thickBot="1" x14ac:dyDescent="0.25">
      <c r="A80" s="3" t="s">
        <v>27</v>
      </c>
      <c r="B80" s="3"/>
      <c r="C80" s="16">
        <f>SUM(C69:C79)</f>
        <v>10711978.66</v>
      </c>
      <c r="E80" s="11"/>
      <c r="F80" s="17">
        <f>SUM(F69:F79)</f>
        <v>9271812.6899999995</v>
      </c>
      <c r="H80" s="11"/>
      <c r="I80" s="11"/>
      <c r="J80" s="11"/>
      <c r="K80" s="11"/>
      <c r="L80" s="11"/>
      <c r="M80" s="11"/>
      <c r="N80" s="11"/>
      <c r="O80" s="11"/>
      <c r="P80" s="11"/>
    </row>
    <row r="81" spans="5:16" ht="13.5" thickTop="1" x14ac:dyDescent="0.2">
      <c r="E81" s="11"/>
      <c r="F81" s="7"/>
      <c r="H81" s="11"/>
      <c r="I81" s="11"/>
      <c r="J81" s="11"/>
      <c r="K81" s="11"/>
      <c r="L81" s="11"/>
      <c r="M81" s="11"/>
      <c r="N81" s="11"/>
      <c r="O81" s="11"/>
      <c r="P81" s="11"/>
    </row>
  </sheetData>
  <mergeCells count="6">
    <mergeCell ref="A1:C1"/>
    <mergeCell ref="I62:K62"/>
    <mergeCell ref="M62:O62"/>
    <mergeCell ref="I64:J64"/>
    <mergeCell ref="I77:J77"/>
    <mergeCell ref="A67:B67"/>
  </mergeCells>
  <printOptions horizontalCentered="1"/>
  <pageMargins left="0.15748031496062992" right="0.15748031496062992" top="0.19685039370078741" bottom="0.19685039370078741" header="0.51181102362204722" footer="0.51181102362204722"/>
  <pageSetup paperSize="8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B20" sqref="B20"/>
    </sheetView>
  </sheetViews>
  <sheetFormatPr defaultRowHeight="12.75" x14ac:dyDescent="0.2"/>
  <cols>
    <col min="1" max="1" width="21.85546875" customWidth="1"/>
    <col min="2" max="2" width="22.140625" customWidth="1"/>
    <col min="3" max="3" width="15.7109375" customWidth="1"/>
    <col min="6" max="6" width="15.7109375" customWidth="1"/>
    <col min="8" max="8" width="15.7109375" customWidth="1"/>
  </cols>
  <sheetData>
    <row r="2" spans="1:9" ht="15" customHeight="1" x14ac:dyDescent="0.25">
      <c r="A2" s="106" t="s">
        <v>43</v>
      </c>
      <c r="B2" s="106"/>
      <c r="C2" s="106"/>
    </row>
    <row r="4" spans="1:9" x14ac:dyDescent="0.2">
      <c r="A4" s="110" t="s">
        <v>77</v>
      </c>
      <c r="B4" s="110"/>
    </row>
    <row r="5" spans="1:9" x14ac:dyDescent="0.2">
      <c r="A5" s="18"/>
      <c r="B5" s="18"/>
      <c r="C5" s="69" t="s">
        <v>0</v>
      </c>
      <c r="F5" s="69" t="s">
        <v>0</v>
      </c>
      <c r="H5" s="69" t="s">
        <v>70</v>
      </c>
    </row>
    <row r="6" spans="1:9" x14ac:dyDescent="0.2">
      <c r="A6" s="69" t="s">
        <v>52</v>
      </c>
      <c r="B6" s="69"/>
      <c r="C6" s="69" t="s">
        <v>119</v>
      </c>
      <c r="D6" s="69" t="s">
        <v>0</v>
      </c>
      <c r="E6" s="69"/>
      <c r="F6" s="69" t="s">
        <v>118</v>
      </c>
      <c r="G6" s="69" t="s">
        <v>120</v>
      </c>
      <c r="H6" s="69" t="s">
        <v>69</v>
      </c>
      <c r="I6" s="69" t="s">
        <v>120</v>
      </c>
    </row>
    <row r="7" spans="1:9" x14ac:dyDescent="0.2">
      <c r="C7" s="15" t="s">
        <v>0</v>
      </c>
      <c r="F7" s="15" t="s">
        <v>0</v>
      </c>
    </row>
    <row r="8" spans="1:9" x14ac:dyDescent="0.2">
      <c r="A8" s="31" t="s">
        <v>71</v>
      </c>
      <c r="B8" s="31" t="s">
        <v>121</v>
      </c>
      <c r="C8" s="1">
        <f>SUM(F8+H8)</f>
        <v>412500</v>
      </c>
      <c r="F8" s="1">
        <v>412500</v>
      </c>
      <c r="G8" s="69">
        <v>100</v>
      </c>
      <c r="H8" s="1">
        <v>0</v>
      </c>
      <c r="I8" s="69" t="s">
        <v>0</v>
      </c>
    </row>
    <row r="9" spans="1:9" x14ac:dyDescent="0.2">
      <c r="C9" s="1"/>
      <c r="F9" s="1"/>
      <c r="G9" s="69" t="s">
        <v>0</v>
      </c>
      <c r="H9" s="1"/>
      <c r="I9" s="69" t="s">
        <v>0</v>
      </c>
    </row>
    <row r="10" spans="1:9" x14ac:dyDescent="0.2">
      <c r="A10" s="31" t="s">
        <v>72</v>
      </c>
      <c r="B10" s="31" t="s">
        <v>121</v>
      </c>
      <c r="C10" s="1">
        <f>SUM(F10+H10)</f>
        <v>317333</v>
      </c>
      <c r="F10" s="1">
        <v>190399.8</v>
      </c>
      <c r="G10" s="69">
        <v>60</v>
      </c>
      <c r="H10" s="1">
        <v>126933.2</v>
      </c>
      <c r="I10" s="69">
        <v>40</v>
      </c>
    </row>
    <row r="11" spans="1:9" x14ac:dyDescent="0.2">
      <c r="A11" s="31" t="s">
        <v>72</v>
      </c>
      <c r="B11" s="31" t="s">
        <v>121</v>
      </c>
      <c r="C11" s="1">
        <f>SUM(F11+H11)</f>
        <v>288666.3</v>
      </c>
      <c r="F11" s="1">
        <v>173199.78</v>
      </c>
      <c r="G11" s="69">
        <v>60</v>
      </c>
      <c r="H11" s="1">
        <v>115466.52</v>
      </c>
      <c r="I11" s="69">
        <v>40</v>
      </c>
    </row>
    <row r="12" spans="1:9" x14ac:dyDescent="0.2">
      <c r="C12" s="1"/>
      <c r="F12" s="1"/>
      <c r="G12" s="69" t="s">
        <v>0</v>
      </c>
      <c r="H12" s="1"/>
      <c r="I12" s="69" t="s">
        <v>0</v>
      </c>
    </row>
    <row r="13" spans="1:9" x14ac:dyDescent="0.2">
      <c r="A13" s="31" t="s">
        <v>76</v>
      </c>
      <c r="B13" s="31" t="s">
        <v>122</v>
      </c>
      <c r="C13" s="1">
        <f>SUM(F13+H13)</f>
        <v>1127500</v>
      </c>
      <c r="F13" s="1">
        <v>1127500</v>
      </c>
      <c r="G13" s="69">
        <v>100</v>
      </c>
      <c r="H13" s="1">
        <v>0</v>
      </c>
      <c r="I13" s="69" t="s">
        <v>0</v>
      </c>
    </row>
    <row r="14" spans="1:9" x14ac:dyDescent="0.2">
      <c r="C14" s="1"/>
      <c r="F14" s="1"/>
      <c r="G14" s="69" t="s">
        <v>0</v>
      </c>
      <c r="H14" s="1"/>
      <c r="I14" s="69" t="s">
        <v>0</v>
      </c>
    </row>
    <row r="15" spans="1:9" x14ac:dyDescent="0.2">
      <c r="A15" s="31" t="s">
        <v>74</v>
      </c>
      <c r="B15" s="31" t="s">
        <v>121</v>
      </c>
      <c r="C15" s="1">
        <f>SUM(F15+H16)</f>
        <v>177080</v>
      </c>
      <c r="F15" s="1">
        <v>88540</v>
      </c>
      <c r="G15" s="69">
        <v>50</v>
      </c>
      <c r="H15" s="1">
        <v>0</v>
      </c>
      <c r="I15" s="69" t="s">
        <v>0</v>
      </c>
    </row>
    <row r="16" spans="1:9" x14ac:dyDescent="0.2">
      <c r="A16" s="31" t="s">
        <v>73</v>
      </c>
      <c r="B16" s="31"/>
      <c r="C16" s="1" t="s">
        <v>0</v>
      </c>
      <c r="F16" s="1"/>
      <c r="G16" s="69" t="s">
        <v>0</v>
      </c>
      <c r="H16" s="1">
        <v>88540</v>
      </c>
      <c r="I16" s="69">
        <v>50</v>
      </c>
    </row>
    <row r="17" spans="1:9" x14ac:dyDescent="0.2">
      <c r="C17" s="1"/>
      <c r="F17" s="1"/>
      <c r="G17" s="69" t="s">
        <v>0</v>
      </c>
      <c r="H17" s="1"/>
      <c r="I17" s="69" t="s">
        <v>0</v>
      </c>
    </row>
    <row r="18" spans="1:9" x14ac:dyDescent="0.2">
      <c r="A18" s="31" t="s">
        <v>75</v>
      </c>
      <c r="B18" s="31"/>
      <c r="C18" s="1">
        <f>SUM(F18+H18)</f>
        <v>258730</v>
      </c>
      <c r="F18" s="1">
        <v>129365</v>
      </c>
      <c r="G18" s="69">
        <v>50</v>
      </c>
      <c r="H18" s="1">
        <v>129365</v>
      </c>
      <c r="I18" s="69">
        <v>50</v>
      </c>
    </row>
    <row r="19" spans="1:9" x14ac:dyDescent="0.2">
      <c r="C19" s="1"/>
      <c r="F19" s="1" t="s">
        <v>0</v>
      </c>
      <c r="G19" s="69" t="s">
        <v>0</v>
      </c>
      <c r="H19" s="1" t="s">
        <v>0</v>
      </c>
      <c r="I19" s="69" t="s">
        <v>0</v>
      </c>
    </row>
    <row r="20" spans="1:9" x14ac:dyDescent="0.2">
      <c r="C20" s="1"/>
      <c r="F20" s="1"/>
      <c r="G20" s="69" t="s">
        <v>0</v>
      </c>
      <c r="H20" s="1"/>
      <c r="I20" s="69" t="s">
        <v>0</v>
      </c>
    </row>
    <row r="21" spans="1:9" x14ac:dyDescent="0.2">
      <c r="C21" s="1"/>
      <c r="F21" s="1"/>
      <c r="G21" s="69" t="s">
        <v>0</v>
      </c>
      <c r="H21" s="1"/>
      <c r="I21" s="69" t="s">
        <v>0</v>
      </c>
    </row>
    <row r="22" spans="1:9" x14ac:dyDescent="0.2">
      <c r="C22" s="1"/>
      <c r="F22" s="1"/>
      <c r="G22" s="69" t="s">
        <v>0</v>
      </c>
      <c r="H22" s="1"/>
      <c r="I22" s="69" t="s">
        <v>0</v>
      </c>
    </row>
    <row r="23" spans="1:9" x14ac:dyDescent="0.2">
      <c r="C23" s="1"/>
      <c r="F23" s="1"/>
      <c r="G23" s="69" t="s">
        <v>0</v>
      </c>
      <c r="H23" s="1"/>
      <c r="I23" s="69" t="s">
        <v>0</v>
      </c>
    </row>
    <row r="24" spans="1:9" x14ac:dyDescent="0.2">
      <c r="A24" s="14" t="s">
        <v>0</v>
      </c>
      <c r="B24" s="14"/>
      <c r="C24" s="1"/>
      <c r="F24" s="1"/>
      <c r="H24" s="1"/>
    </row>
    <row r="25" spans="1:9" ht="13.5" thickBot="1" x14ac:dyDescent="0.25">
      <c r="A25" s="3" t="s">
        <v>0</v>
      </c>
      <c r="B25" s="3"/>
      <c r="C25" s="70">
        <f>SUM(C8:C24)</f>
        <v>2581809.2999999998</v>
      </c>
      <c r="F25" s="70">
        <f>SUM(F8:F24)</f>
        <v>2121504.58</v>
      </c>
      <c r="H25" s="70">
        <f>SUM(H8:H24)</f>
        <v>460304.72</v>
      </c>
    </row>
    <row r="26" spans="1:9" ht="13.5" thickTop="1" x14ac:dyDescent="0.2"/>
    <row r="27" spans="1:9" x14ac:dyDescent="0.2">
      <c r="C27" s="103">
        <f>SUM(F25:H25)</f>
        <v>2581809.2999999998</v>
      </c>
    </row>
  </sheetData>
  <mergeCells count="2">
    <mergeCell ref="A2:C2"/>
    <mergeCell ref="A4:B4"/>
  </mergeCells>
  <printOptions horizontalCentered="1"/>
  <pageMargins left="0.35433070866141736" right="0.35433070866141736" top="0.98425196850393704" bottom="1.9685039370078741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7"/>
  <sheetViews>
    <sheetView workbookViewId="0">
      <selection activeCell="C2" sqref="C2"/>
    </sheetView>
  </sheetViews>
  <sheetFormatPr defaultRowHeight="12.75" x14ac:dyDescent="0.2"/>
  <cols>
    <col min="1" max="1" width="22.7109375" customWidth="1"/>
    <col min="2" max="2" width="11.140625" customWidth="1"/>
    <col min="3" max="3" width="5.7109375" customWidth="1"/>
    <col min="4" max="4" width="11.140625" customWidth="1"/>
    <col min="5" max="5" width="5.7109375" customWidth="1"/>
    <col min="6" max="6" width="11.140625" customWidth="1"/>
    <col min="7" max="7" width="5.7109375" customWidth="1"/>
    <col min="8" max="8" width="11.140625" customWidth="1"/>
    <col min="9" max="9" width="5.7109375" customWidth="1"/>
    <col min="10" max="14" width="11.140625" customWidth="1"/>
    <col min="15" max="15" width="10.7109375" customWidth="1"/>
    <col min="16" max="18" width="11.140625" customWidth="1"/>
  </cols>
  <sheetData>
    <row r="2" spans="1:18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x14ac:dyDescent="0.2">
      <c r="Q3" s="7"/>
      <c r="R3" s="7"/>
    </row>
    <row r="4" spans="1:18" ht="13.5" thickBot="1" x14ac:dyDescent="0.25">
      <c r="A4" s="58" t="s">
        <v>0</v>
      </c>
      <c r="B4" s="111" t="s">
        <v>33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30"/>
      <c r="P4" s="111" t="s">
        <v>2</v>
      </c>
      <c r="Q4" s="111"/>
      <c r="R4" s="111"/>
    </row>
    <row r="5" spans="1:18" x14ac:dyDescent="0.2">
      <c r="Q5" s="7"/>
      <c r="R5" s="7"/>
    </row>
    <row r="6" spans="1:18" ht="13.5" thickBot="1" x14ac:dyDescent="0.25">
      <c r="B6" s="71" t="s">
        <v>79</v>
      </c>
      <c r="C6" s="27"/>
      <c r="D6" s="4" t="s">
        <v>78</v>
      </c>
      <c r="E6" s="27"/>
      <c r="F6" s="71" t="s">
        <v>58</v>
      </c>
      <c r="G6" s="56"/>
      <c r="H6" s="4" t="s">
        <v>56</v>
      </c>
      <c r="I6" s="27"/>
      <c r="J6" s="37" t="s">
        <v>55</v>
      </c>
      <c r="K6" s="4" t="s">
        <v>44</v>
      </c>
      <c r="L6" s="35" t="s">
        <v>41</v>
      </c>
      <c r="M6" s="4" t="s">
        <v>34</v>
      </c>
      <c r="N6" s="35" t="s">
        <v>18</v>
      </c>
      <c r="P6" s="4" t="s">
        <v>17</v>
      </c>
      <c r="Q6" s="35" t="s">
        <v>4</v>
      </c>
      <c r="R6" s="4" t="s">
        <v>3</v>
      </c>
    </row>
    <row r="7" spans="1:18" x14ac:dyDescent="0.2">
      <c r="B7" s="6"/>
      <c r="C7" s="6"/>
      <c r="D7" s="2"/>
      <c r="E7" s="6"/>
      <c r="F7" s="6"/>
      <c r="G7" s="2"/>
      <c r="H7" s="2"/>
      <c r="I7" s="6"/>
      <c r="J7" s="6"/>
      <c r="K7" s="2"/>
      <c r="L7" s="6"/>
      <c r="M7" s="2"/>
      <c r="N7" s="6"/>
      <c r="P7" s="2"/>
      <c r="Q7" s="6"/>
      <c r="R7" s="2"/>
    </row>
    <row r="8" spans="1:18" x14ac:dyDescent="0.2">
      <c r="B8" s="7"/>
      <c r="C8" s="7"/>
      <c r="D8" s="31"/>
      <c r="E8" s="7"/>
      <c r="F8" s="7"/>
      <c r="G8" s="31"/>
      <c r="H8" s="31"/>
      <c r="I8" s="7"/>
      <c r="J8" s="7"/>
      <c r="K8" s="31"/>
      <c r="L8" s="7"/>
      <c r="M8" s="31"/>
      <c r="N8" s="7"/>
      <c r="Q8" s="7"/>
      <c r="R8" s="31"/>
    </row>
    <row r="9" spans="1:18" x14ac:dyDescent="0.2">
      <c r="A9" t="s">
        <v>5</v>
      </c>
      <c r="B9" s="8">
        <v>1317.85</v>
      </c>
      <c r="C9" s="8"/>
      <c r="D9" s="29">
        <v>2286.9</v>
      </c>
      <c r="E9" s="8"/>
      <c r="F9" s="8">
        <v>0</v>
      </c>
      <c r="G9" s="29"/>
      <c r="H9" s="29">
        <v>136.5</v>
      </c>
      <c r="I9" s="8"/>
      <c r="J9" s="8">
        <v>33.89</v>
      </c>
      <c r="K9" s="29">
        <v>1783.09</v>
      </c>
      <c r="L9" s="8">
        <v>2764.54</v>
      </c>
      <c r="M9" s="29">
        <v>7083.42</v>
      </c>
      <c r="N9" s="8">
        <v>37550.379999999997</v>
      </c>
      <c r="P9" s="1">
        <v>32828.49</v>
      </c>
      <c r="Q9" s="8">
        <v>26560.53</v>
      </c>
      <c r="R9" s="29">
        <v>24520.15</v>
      </c>
    </row>
    <row r="10" spans="1:18" x14ac:dyDescent="0.2">
      <c r="B10" s="8"/>
      <c r="C10" s="8"/>
      <c r="D10" s="29"/>
      <c r="E10" s="8"/>
      <c r="F10" s="8"/>
      <c r="G10" s="29"/>
      <c r="H10" s="29"/>
      <c r="I10" s="8"/>
      <c r="J10" s="8"/>
      <c r="K10" s="29" t="s">
        <v>0</v>
      </c>
      <c r="L10" s="8"/>
      <c r="M10" s="29">
        <v>355.06</v>
      </c>
      <c r="N10" s="8"/>
      <c r="P10" s="1"/>
      <c r="Q10" s="8"/>
      <c r="R10" s="29"/>
    </row>
    <row r="11" spans="1:18" x14ac:dyDescent="0.2">
      <c r="B11" s="8"/>
      <c r="C11" s="8"/>
      <c r="D11" s="29"/>
      <c r="E11" s="8"/>
      <c r="F11" s="8"/>
      <c r="G11" s="29"/>
      <c r="H11" s="29"/>
      <c r="I11" s="8"/>
      <c r="J11" s="8"/>
      <c r="K11" s="29" t="s">
        <v>0</v>
      </c>
      <c r="L11" s="8"/>
      <c r="M11" s="29" t="s">
        <v>0</v>
      </c>
      <c r="N11" s="8"/>
      <c r="P11" s="1"/>
      <c r="Q11" s="8"/>
      <c r="R11" s="29"/>
    </row>
    <row r="12" spans="1:18" x14ac:dyDescent="0.2">
      <c r="A12" t="s">
        <v>6</v>
      </c>
      <c r="B12" s="8">
        <v>1657.47</v>
      </c>
      <c r="C12" s="8"/>
      <c r="D12" s="29">
        <v>1983.12</v>
      </c>
      <c r="E12" s="8"/>
      <c r="F12" s="8">
        <v>0</v>
      </c>
      <c r="G12" s="29"/>
      <c r="H12" s="29">
        <v>59.14</v>
      </c>
      <c r="I12" s="8"/>
      <c r="J12" s="8">
        <v>33.909999999999997</v>
      </c>
      <c r="K12" s="29">
        <v>2102.87</v>
      </c>
      <c r="L12" s="8">
        <v>2519.9499999999998</v>
      </c>
      <c r="M12" s="29">
        <v>2739.04</v>
      </c>
      <c r="N12" s="8">
        <v>35919.019999999997</v>
      </c>
      <c r="P12" s="1">
        <v>30965.9</v>
      </c>
      <c r="Q12" s="8">
        <v>24885.07</v>
      </c>
      <c r="R12" s="29">
        <v>24047.75</v>
      </c>
    </row>
    <row r="13" spans="1:18" x14ac:dyDescent="0.2">
      <c r="B13" s="8"/>
      <c r="C13" s="8"/>
      <c r="D13" s="29"/>
      <c r="E13" s="8"/>
      <c r="F13" s="8"/>
      <c r="G13" s="29"/>
      <c r="H13" s="29"/>
      <c r="I13" s="8"/>
      <c r="J13" s="8"/>
      <c r="K13" s="29" t="s">
        <v>0</v>
      </c>
      <c r="L13" s="8"/>
      <c r="M13" s="29">
        <v>150.06</v>
      </c>
      <c r="N13" s="8"/>
      <c r="P13" s="1"/>
      <c r="Q13" s="8"/>
      <c r="R13" s="29"/>
    </row>
    <row r="14" spans="1:18" x14ac:dyDescent="0.2">
      <c r="A14" t="s">
        <v>0</v>
      </c>
      <c r="B14" s="8"/>
      <c r="C14" s="8"/>
      <c r="D14" s="29"/>
      <c r="E14" s="8"/>
      <c r="F14" s="8"/>
      <c r="G14" s="29"/>
      <c r="H14" s="29"/>
      <c r="I14" s="8"/>
      <c r="J14" s="8"/>
      <c r="K14" s="29"/>
      <c r="L14" s="8"/>
      <c r="M14" s="29"/>
      <c r="N14" s="8"/>
      <c r="P14" s="1"/>
      <c r="Q14" s="8"/>
      <c r="R14" s="29"/>
    </row>
    <row r="15" spans="1:18" x14ac:dyDescent="0.2">
      <c r="A15" t="s">
        <v>7</v>
      </c>
      <c r="B15" s="8">
        <v>1581.58</v>
      </c>
      <c r="C15" s="8"/>
      <c r="D15" s="29">
        <v>1395.41</v>
      </c>
      <c r="E15" s="8"/>
      <c r="F15" s="8">
        <v>0</v>
      </c>
      <c r="G15" s="29"/>
      <c r="H15" s="29">
        <v>2.4900000000000002</v>
      </c>
      <c r="I15" s="8"/>
      <c r="J15" s="8">
        <v>45.28</v>
      </c>
      <c r="K15" s="29">
        <v>1926.7</v>
      </c>
      <c r="L15" s="8">
        <v>2983.09</v>
      </c>
      <c r="M15" s="29">
        <v>2192.7600000000002</v>
      </c>
      <c r="N15" s="8">
        <v>36419.82</v>
      </c>
      <c r="P15" s="1">
        <v>34553.71</v>
      </c>
      <c r="Q15" s="8">
        <v>24523.27</v>
      </c>
      <c r="R15" s="29">
        <v>25803.040000000001</v>
      </c>
    </row>
    <row r="16" spans="1:18" x14ac:dyDescent="0.2">
      <c r="B16" s="8"/>
      <c r="C16" s="8"/>
      <c r="D16" s="29"/>
      <c r="E16" s="8"/>
      <c r="F16" s="8"/>
      <c r="G16" s="29"/>
      <c r="H16" s="29"/>
      <c r="I16" s="8"/>
      <c r="J16" s="8"/>
      <c r="K16" s="29"/>
      <c r="L16" s="8"/>
      <c r="M16" s="29"/>
      <c r="N16" s="8"/>
      <c r="P16" s="1"/>
      <c r="Q16" s="8"/>
      <c r="R16" s="29"/>
    </row>
    <row r="17" spans="1:18" x14ac:dyDescent="0.2">
      <c r="A17" t="s">
        <v>8</v>
      </c>
      <c r="B17" s="8">
        <v>2575.5300000000002</v>
      </c>
      <c r="C17" s="8"/>
      <c r="D17" s="29">
        <v>1365.87</v>
      </c>
      <c r="E17" s="8"/>
      <c r="F17" s="8">
        <v>954.08</v>
      </c>
      <c r="G17" s="29"/>
      <c r="H17" s="29">
        <v>1.38</v>
      </c>
      <c r="I17" s="8"/>
      <c r="J17" s="8">
        <v>63.94</v>
      </c>
      <c r="K17" s="29">
        <v>1876.86</v>
      </c>
      <c r="L17" s="8">
        <v>2727.81</v>
      </c>
      <c r="M17" s="29">
        <v>1861.61</v>
      </c>
      <c r="N17" s="8">
        <v>34052.239999999998</v>
      </c>
      <c r="P17" s="1">
        <v>33935.800000000003</v>
      </c>
      <c r="Q17" s="8">
        <v>26671.19</v>
      </c>
      <c r="R17" s="29">
        <v>25045.74</v>
      </c>
    </row>
    <row r="18" spans="1:18" x14ac:dyDescent="0.2">
      <c r="B18" s="8" t="s">
        <v>0</v>
      </c>
      <c r="C18" s="8"/>
      <c r="D18" s="29" t="s">
        <v>0</v>
      </c>
      <c r="E18" s="8"/>
      <c r="F18" s="8" t="s">
        <v>0</v>
      </c>
      <c r="G18" s="29"/>
      <c r="H18" s="29" t="s">
        <v>0</v>
      </c>
      <c r="I18" s="8"/>
      <c r="J18" s="8" t="s">
        <v>0</v>
      </c>
      <c r="K18" s="29"/>
      <c r="L18" s="8" t="s">
        <v>0</v>
      </c>
      <c r="M18" s="29"/>
      <c r="N18" s="8">
        <v>0.31</v>
      </c>
      <c r="P18" s="1"/>
      <c r="Q18" s="8"/>
      <c r="R18" s="29"/>
    </row>
    <row r="19" spans="1:18" x14ac:dyDescent="0.2">
      <c r="B19" s="8"/>
      <c r="C19" s="8"/>
      <c r="D19" s="29"/>
      <c r="E19" s="8"/>
      <c r="F19" s="8"/>
      <c r="G19" s="29"/>
      <c r="H19" s="29"/>
      <c r="I19" s="8"/>
      <c r="J19" s="8"/>
      <c r="K19" s="29"/>
      <c r="L19" s="8"/>
      <c r="M19" s="29"/>
      <c r="N19" s="8"/>
      <c r="P19" s="1"/>
      <c r="Q19" s="8"/>
      <c r="R19" s="29"/>
    </row>
    <row r="20" spans="1:18" x14ac:dyDescent="0.2">
      <c r="A20" t="s">
        <v>9</v>
      </c>
      <c r="B20" s="8">
        <v>3119.91</v>
      </c>
      <c r="C20" s="8"/>
      <c r="D20" s="29">
        <v>1234.1099999999999</v>
      </c>
      <c r="E20" s="8"/>
      <c r="F20" s="8">
        <v>1196.69</v>
      </c>
      <c r="G20" s="29"/>
      <c r="H20" s="29">
        <v>1.26</v>
      </c>
      <c r="I20" s="8"/>
      <c r="J20" s="8">
        <v>61.99</v>
      </c>
      <c r="K20" s="29">
        <v>2137.1799999999998</v>
      </c>
      <c r="L20" s="8">
        <v>2911.7</v>
      </c>
      <c r="M20" s="29">
        <v>1769.7</v>
      </c>
      <c r="N20" s="8">
        <v>36076.870000000003</v>
      </c>
      <c r="P20" s="1">
        <v>35557.97</v>
      </c>
      <c r="Q20" s="8">
        <v>26602.2</v>
      </c>
      <c r="R20" s="29">
        <v>24610.04</v>
      </c>
    </row>
    <row r="21" spans="1:18" x14ac:dyDescent="0.2">
      <c r="B21" s="8"/>
      <c r="C21" s="8"/>
      <c r="D21" s="29"/>
      <c r="E21" s="8"/>
      <c r="F21" s="8"/>
      <c r="G21" s="29"/>
      <c r="H21" s="29"/>
      <c r="I21" s="8"/>
      <c r="J21" s="8"/>
      <c r="K21" s="29" t="s">
        <v>0</v>
      </c>
      <c r="L21" s="8"/>
      <c r="M21" s="29">
        <v>890.02</v>
      </c>
      <c r="N21" s="8"/>
      <c r="P21" s="1"/>
      <c r="Q21" s="8"/>
      <c r="R21" s="29"/>
    </row>
    <row r="22" spans="1:18" x14ac:dyDescent="0.2">
      <c r="B22" s="8"/>
      <c r="C22" s="8"/>
      <c r="D22" s="29"/>
      <c r="E22" s="8"/>
      <c r="F22" s="8"/>
      <c r="G22" s="29"/>
      <c r="H22" s="29"/>
      <c r="I22" s="8"/>
      <c r="J22" s="8"/>
      <c r="K22" s="29"/>
      <c r="L22" s="8"/>
      <c r="M22" s="29"/>
      <c r="N22" s="8"/>
      <c r="P22" s="1"/>
      <c r="Q22" s="8"/>
      <c r="R22" s="29"/>
    </row>
    <row r="23" spans="1:18" x14ac:dyDescent="0.2">
      <c r="A23" t="s">
        <v>10</v>
      </c>
      <c r="B23" s="8">
        <v>2837.3</v>
      </c>
      <c r="C23" s="8"/>
      <c r="D23" s="29">
        <v>1454.94</v>
      </c>
      <c r="E23" s="8"/>
      <c r="F23" s="8">
        <v>1337.66</v>
      </c>
      <c r="G23" s="29"/>
      <c r="H23" s="29">
        <v>0.59</v>
      </c>
      <c r="I23" s="8"/>
      <c r="J23" s="8">
        <v>68.680000000000007</v>
      </c>
      <c r="K23" s="29">
        <v>1957.94</v>
      </c>
      <c r="L23" s="8">
        <v>2743.76</v>
      </c>
      <c r="M23" s="29">
        <v>2679.47</v>
      </c>
      <c r="N23" s="8">
        <v>36105.5</v>
      </c>
      <c r="P23" s="1">
        <v>40612.629999999997</v>
      </c>
      <c r="Q23" s="8">
        <v>29213.26</v>
      </c>
      <c r="R23" s="29">
        <v>24589.119999999999</v>
      </c>
    </row>
    <row r="24" spans="1:18" x14ac:dyDescent="0.2">
      <c r="B24" s="8"/>
      <c r="C24" s="8"/>
      <c r="D24" s="29"/>
      <c r="E24" s="8"/>
      <c r="F24" s="8"/>
      <c r="G24" s="29"/>
      <c r="H24" s="29"/>
      <c r="I24" s="8"/>
      <c r="J24" s="8"/>
      <c r="K24" s="29"/>
      <c r="L24" s="8"/>
      <c r="M24" s="29"/>
      <c r="N24" s="8"/>
      <c r="P24" s="1"/>
      <c r="Q24" s="8"/>
      <c r="R24" s="29"/>
    </row>
    <row r="25" spans="1:18" x14ac:dyDescent="0.2">
      <c r="A25" t="s">
        <v>11</v>
      </c>
      <c r="B25" s="8">
        <v>2949.83</v>
      </c>
      <c r="C25" s="8"/>
      <c r="D25" s="29">
        <v>1336.3</v>
      </c>
      <c r="E25" s="8"/>
      <c r="F25" s="8">
        <v>1333.33</v>
      </c>
      <c r="G25" s="29"/>
      <c r="H25" s="29">
        <v>0</v>
      </c>
      <c r="I25" s="8"/>
      <c r="J25" s="8">
        <v>95.91</v>
      </c>
      <c r="K25" s="29">
        <v>1966.32</v>
      </c>
      <c r="L25" s="8">
        <v>2402.21</v>
      </c>
      <c r="M25" s="29">
        <v>3952.82</v>
      </c>
      <c r="N25" s="8">
        <v>35946.97</v>
      </c>
      <c r="P25" s="1">
        <v>39758.050000000003</v>
      </c>
      <c r="Q25" s="8">
        <v>27754.52</v>
      </c>
      <c r="R25" s="29">
        <v>24227.55</v>
      </c>
    </row>
    <row r="26" spans="1:18" x14ac:dyDescent="0.2">
      <c r="B26" s="8"/>
      <c r="C26" s="8"/>
      <c r="D26" s="29"/>
      <c r="E26" s="8"/>
      <c r="F26" s="8"/>
      <c r="G26" s="29"/>
      <c r="H26" s="29"/>
      <c r="I26" s="8"/>
      <c r="J26" s="8"/>
      <c r="K26" s="29"/>
      <c r="L26" s="8"/>
      <c r="M26" s="29"/>
      <c r="N26" s="8"/>
      <c r="P26" s="1"/>
      <c r="Q26" s="8"/>
      <c r="R26" s="29"/>
    </row>
    <row r="27" spans="1:18" x14ac:dyDescent="0.2">
      <c r="A27" t="s">
        <v>12</v>
      </c>
      <c r="B27" s="8">
        <v>2855.65</v>
      </c>
      <c r="C27" s="8"/>
      <c r="D27" s="29">
        <v>1380.58</v>
      </c>
      <c r="E27" s="8"/>
      <c r="F27" s="8">
        <v>1682.14</v>
      </c>
      <c r="G27" s="29"/>
      <c r="H27" s="29">
        <v>0</v>
      </c>
      <c r="I27" s="8"/>
      <c r="J27" s="8">
        <v>87.26</v>
      </c>
      <c r="K27" s="29">
        <v>1793.48</v>
      </c>
      <c r="L27" s="8">
        <v>2102.58</v>
      </c>
      <c r="M27" s="29">
        <v>3164.54</v>
      </c>
      <c r="N27" s="8">
        <v>41377.440000000002</v>
      </c>
      <c r="P27" s="1">
        <v>37216.03</v>
      </c>
      <c r="Q27" s="8">
        <v>27981.09</v>
      </c>
      <c r="R27" s="29">
        <v>26688.16</v>
      </c>
    </row>
    <row r="28" spans="1:18" x14ac:dyDescent="0.2">
      <c r="B28" s="8"/>
      <c r="C28" s="8"/>
      <c r="D28" s="29"/>
      <c r="E28" s="8"/>
      <c r="F28" s="8"/>
      <c r="G28" s="29"/>
      <c r="H28" s="29"/>
      <c r="I28" s="8"/>
      <c r="J28" s="8"/>
      <c r="K28" s="29"/>
      <c r="L28" s="8"/>
      <c r="M28" s="29"/>
      <c r="N28" s="8"/>
      <c r="P28" s="1"/>
      <c r="Q28" s="8"/>
      <c r="R28" s="29"/>
    </row>
    <row r="29" spans="1:18" x14ac:dyDescent="0.2">
      <c r="A29" t="s">
        <v>13</v>
      </c>
      <c r="B29" s="8">
        <v>1371.17</v>
      </c>
      <c r="C29" s="8"/>
      <c r="D29" s="29">
        <v>1379.7</v>
      </c>
      <c r="E29" s="8"/>
      <c r="F29" s="8">
        <v>2446.4899999999998</v>
      </c>
      <c r="G29" s="29"/>
      <c r="H29" s="29">
        <v>16.25</v>
      </c>
      <c r="I29" s="8"/>
      <c r="J29" s="8">
        <v>96.2</v>
      </c>
      <c r="K29" s="29">
        <v>579.29999999999995</v>
      </c>
      <c r="L29" s="8">
        <v>2054.75</v>
      </c>
      <c r="M29" s="29">
        <v>3178.88</v>
      </c>
      <c r="N29" s="8">
        <v>21169.95</v>
      </c>
      <c r="P29" s="1">
        <v>38059.01</v>
      </c>
      <c r="Q29" s="8">
        <v>32235.75</v>
      </c>
      <c r="R29" s="29">
        <v>25173.43</v>
      </c>
    </row>
    <row r="30" spans="1:18" x14ac:dyDescent="0.2">
      <c r="B30" s="8" t="s">
        <v>0</v>
      </c>
      <c r="C30" s="8"/>
      <c r="D30" s="29" t="s">
        <v>0</v>
      </c>
      <c r="E30" s="8"/>
      <c r="F30" s="8" t="s">
        <v>0</v>
      </c>
      <c r="G30" s="29"/>
      <c r="H30" s="29" t="s">
        <v>0</v>
      </c>
      <c r="I30" s="8"/>
      <c r="J30" s="8" t="s">
        <v>0</v>
      </c>
      <c r="K30" s="29" t="s">
        <v>0</v>
      </c>
      <c r="L30" s="8" t="s">
        <v>0</v>
      </c>
      <c r="M30" s="29">
        <v>80.05</v>
      </c>
      <c r="N30" s="8">
        <v>337.38</v>
      </c>
      <c r="P30" s="1"/>
      <c r="Q30" s="8"/>
      <c r="R30" s="29"/>
    </row>
    <row r="31" spans="1:18" x14ac:dyDescent="0.2">
      <c r="B31" s="8" t="s">
        <v>0</v>
      </c>
      <c r="C31" s="8"/>
      <c r="D31" s="29" t="s">
        <v>0</v>
      </c>
      <c r="E31" s="8"/>
      <c r="F31" s="8" t="s">
        <v>0</v>
      </c>
      <c r="G31" s="29"/>
      <c r="H31" s="29" t="s">
        <v>0</v>
      </c>
      <c r="I31" s="8"/>
      <c r="J31" s="8" t="s">
        <v>0</v>
      </c>
      <c r="K31" s="29"/>
      <c r="L31" s="8"/>
      <c r="M31" s="29"/>
      <c r="N31" s="8"/>
      <c r="P31" s="1"/>
      <c r="Q31" s="8"/>
      <c r="R31" s="29"/>
    </row>
    <row r="32" spans="1:18" x14ac:dyDescent="0.2">
      <c r="A32" t="s">
        <v>14</v>
      </c>
      <c r="B32" s="8">
        <v>76.48</v>
      </c>
      <c r="C32" s="8"/>
      <c r="D32" s="29">
        <v>1303.8399999999999</v>
      </c>
      <c r="E32" s="8"/>
      <c r="F32" s="8">
        <v>2252.3200000000002</v>
      </c>
      <c r="G32" s="29"/>
      <c r="H32" s="29">
        <v>1.81</v>
      </c>
      <c r="I32" s="8"/>
      <c r="J32" s="8">
        <v>100.04</v>
      </c>
      <c r="K32" s="29">
        <v>6.08</v>
      </c>
      <c r="L32" s="8">
        <v>2069.7800000000002</v>
      </c>
      <c r="M32" s="29">
        <v>2987.96</v>
      </c>
      <c r="N32" s="8">
        <v>11381.62</v>
      </c>
      <c r="P32" s="1">
        <v>41826.410000000003</v>
      </c>
      <c r="Q32" s="8">
        <v>32790.82</v>
      </c>
      <c r="R32" s="29">
        <v>26424.99</v>
      </c>
    </row>
    <row r="33" spans="1:18" x14ac:dyDescent="0.2">
      <c r="B33" s="8" t="s">
        <v>0</v>
      </c>
      <c r="C33" s="8"/>
      <c r="D33" s="29" t="s">
        <v>0</v>
      </c>
      <c r="E33" s="8"/>
      <c r="F33" s="8" t="s">
        <v>0</v>
      </c>
      <c r="G33" s="29"/>
      <c r="H33" s="29" t="s">
        <v>0</v>
      </c>
      <c r="I33" s="8"/>
      <c r="J33" s="8" t="s">
        <v>0</v>
      </c>
      <c r="K33" s="29"/>
      <c r="L33" s="8" t="s">
        <v>0</v>
      </c>
      <c r="M33" s="29"/>
      <c r="N33" s="8">
        <v>142.63999999999999</v>
      </c>
      <c r="P33" s="1"/>
      <c r="Q33" s="8"/>
      <c r="R33" s="29"/>
    </row>
    <row r="34" spans="1:18" x14ac:dyDescent="0.2">
      <c r="B34" s="8" t="s">
        <v>0</v>
      </c>
      <c r="C34" s="8"/>
      <c r="D34" s="29" t="s">
        <v>0</v>
      </c>
      <c r="E34" s="8"/>
      <c r="F34" s="8" t="s">
        <v>0</v>
      </c>
      <c r="G34" s="29"/>
      <c r="H34" s="29" t="s">
        <v>0</v>
      </c>
      <c r="I34" s="8"/>
      <c r="J34" s="8" t="s">
        <v>0</v>
      </c>
      <c r="K34" s="29" t="s">
        <v>0</v>
      </c>
      <c r="L34" s="8" t="s">
        <v>0</v>
      </c>
      <c r="M34" s="29" t="s">
        <v>0</v>
      </c>
      <c r="N34" s="8" t="s">
        <v>0</v>
      </c>
      <c r="P34" s="1" t="s">
        <v>0</v>
      </c>
      <c r="Q34" s="8"/>
      <c r="R34" s="29"/>
    </row>
    <row r="35" spans="1:18" x14ac:dyDescent="0.2">
      <c r="A35" t="s">
        <v>15</v>
      </c>
      <c r="B35" s="8">
        <v>66.91</v>
      </c>
      <c r="C35" s="8"/>
      <c r="D35" s="29">
        <v>1394.2</v>
      </c>
      <c r="E35" s="8"/>
      <c r="F35" s="8">
        <v>2105.16</v>
      </c>
      <c r="G35" s="29"/>
      <c r="H35" s="29">
        <v>0</v>
      </c>
      <c r="I35" s="8"/>
      <c r="J35" s="8">
        <v>90.43</v>
      </c>
      <c r="K35" s="29">
        <v>5.52</v>
      </c>
      <c r="L35" s="8">
        <v>1813.09</v>
      </c>
      <c r="M35" s="29">
        <v>2886.88</v>
      </c>
      <c r="N35" s="8">
        <v>9368.4500000000007</v>
      </c>
      <c r="P35" s="1">
        <v>37558.99</v>
      </c>
      <c r="Q35" s="8">
        <v>35439.08</v>
      </c>
      <c r="R35" s="29">
        <v>25413.040000000001</v>
      </c>
    </row>
    <row r="36" spans="1:18" x14ac:dyDescent="0.2">
      <c r="B36" s="8" t="s">
        <v>0</v>
      </c>
      <c r="C36" s="8"/>
      <c r="D36" s="29" t="s">
        <v>0</v>
      </c>
      <c r="E36" s="8"/>
      <c r="F36" s="8" t="s">
        <v>0</v>
      </c>
      <c r="G36" s="29"/>
      <c r="H36" s="29" t="s">
        <v>0</v>
      </c>
      <c r="I36" s="8"/>
      <c r="J36" s="8" t="s">
        <v>0</v>
      </c>
      <c r="K36" s="29"/>
      <c r="L36" s="8" t="s">
        <v>0</v>
      </c>
      <c r="M36" s="29"/>
      <c r="N36" s="8">
        <v>331.76</v>
      </c>
      <c r="P36" s="1"/>
      <c r="Q36" s="8"/>
      <c r="R36" s="29"/>
    </row>
    <row r="37" spans="1:18" x14ac:dyDescent="0.2">
      <c r="B37" s="8"/>
      <c r="C37" s="8"/>
      <c r="D37" s="29"/>
      <c r="E37" s="8"/>
      <c r="F37" s="8"/>
      <c r="G37" s="29"/>
      <c r="H37" s="29"/>
      <c r="I37" s="8"/>
      <c r="J37" s="8"/>
      <c r="K37" s="29"/>
      <c r="L37" s="8"/>
      <c r="M37" s="29"/>
      <c r="N37" s="8"/>
      <c r="P37" s="1"/>
      <c r="Q37" s="8"/>
      <c r="R37" s="29"/>
    </row>
    <row r="38" spans="1:18" x14ac:dyDescent="0.2">
      <c r="A38" t="s">
        <v>16</v>
      </c>
      <c r="B38" s="8">
        <v>73.930000000000007</v>
      </c>
      <c r="C38" s="8"/>
      <c r="D38" s="29">
        <v>1394.67</v>
      </c>
      <c r="E38" s="8"/>
      <c r="F38" s="8">
        <v>2407.19</v>
      </c>
      <c r="G38" s="29"/>
      <c r="H38" s="29">
        <v>0</v>
      </c>
      <c r="I38" s="8"/>
      <c r="J38" s="8">
        <v>102.22</v>
      </c>
      <c r="K38" s="29">
        <v>20.149999999999999</v>
      </c>
      <c r="L38" s="8">
        <v>1958.28</v>
      </c>
      <c r="M38" s="29">
        <v>3321.7</v>
      </c>
      <c r="N38" s="8">
        <v>8000.57</v>
      </c>
      <c r="P38" s="1">
        <v>33708.769999999997</v>
      </c>
      <c r="Q38" s="8">
        <v>31101.09</v>
      </c>
      <c r="R38" s="29">
        <v>23808.25</v>
      </c>
    </row>
    <row r="39" spans="1:18" x14ac:dyDescent="0.2">
      <c r="B39" s="8"/>
      <c r="C39" s="8"/>
      <c r="D39" s="29"/>
      <c r="E39" s="8"/>
      <c r="F39" s="8"/>
      <c r="G39" s="29"/>
      <c r="H39" s="29"/>
      <c r="I39" s="8"/>
      <c r="J39" s="8"/>
      <c r="K39" s="29"/>
      <c r="L39" s="8"/>
      <c r="M39" s="29"/>
      <c r="N39" s="8"/>
      <c r="P39" s="1"/>
      <c r="Q39" s="8"/>
      <c r="R39" s="29"/>
    </row>
    <row r="40" spans="1:18" x14ac:dyDescent="0.2">
      <c r="B40" s="7"/>
      <c r="C40" s="7"/>
      <c r="D40" s="31"/>
      <c r="E40" s="7"/>
      <c r="F40" s="7"/>
      <c r="G40" s="31"/>
      <c r="H40" s="31"/>
      <c r="I40" s="7"/>
      <c r="J40" s="7"/>
      <c r="K40" s="31"/>
      <c r="L40" s="7"/>
      <c r="M40" s="31"/>
      <c r="N40" s="7"/>
      <c r="Q40" s="7"/>
      <c r="R40" s="31"/>
    </row>
    <row r="41" spans="1:18" ht="13.5" thickBot="1" x14ac:dyDescent="0.25">
      <c r="B41" s="9">
        <f>SUM(B8:B40)</f>
        <v>20483.61</v>
      </c>
      <c r="C41" s="28"/>
      <c r="D41" s="36">
        <f>SUM(D8:D40)</f>
        <v>17909.64</v>
      </c>
      <c r="E41" s="28"/>
      <c r="F41" s="9">
        <f>SUM(F8:F40)</f>
        <v>15715.06</v>
      </c>
      <c r="G41" s="57"/>
      <c r="H41" s="36">
        <f>SUM(H8:H40)</f>
        <v>219.42</v>
      </c>
      <c r="I41" s="28"/>
      <c r="J41" s="9">
        <f>SUM(J8:J40)</f>
        <v>879.75</v>
      </c>
      <c r="K41" s="36">
        <f>SUM(K8:K40)</f>
        <v>16155.489999999998</v>
      </c>
      <c r="L41" s="9">
        <f>SUM(L8:L40)</f>
        <v>29051.539999999997</v>
      </c>
      <c r="M41" s="36">
        <f>SUM(M8:M40)</f>
        <v>39293.97</v>
      </c>
      <c r="N41" s="9">
        <f>SUM(N8:N40)</f>
        <v>344180.92000000004</v>
      </c>
      <c r="P41" s="5">
        <f>SUM(P8:P40)</f>
        <v>436581.76000000013</v>
      </c>
      <c r="Q41" s="9">
        <f>SUM(Q8:Q40)</f>
        <v>345757.87</v>
      </c>
      <c r="R41" s="36">
        <f>SUM(R8:R40)</f>
        <v>300351.25999999995</v>
      </c>
    </row>
    <row r="42" spans="1:18" ht="13.5" thickTop="1" x14ac:dyDescent="0.2">
      <c r="B42" s="31"/>
      <c r="C42" s="7"/>
      <c r="D42" s="31"/>
      <c r="E42" s="7"/>
      <c r="F42" s="7"/>
      <c r="G42" s="7"/>
      <c r="H42" s="7"/>
      <c r="I42" s="7"/>
      <c r="J42" s="7"/>
      <c r="K42" s="31"/>
      <c r="L42" s="7"/>
      <c r="M42" s="31"/>
      <c r="N42" s="7"/>
      <c r="Q42" s="7"/>
      <c r="R42" s="31"/>
    </row>
    <row r="43" spans="1:18" x14ac:dyDescent="0.2">
      <c r="L43" s="7"/>
      <c r="M43" s="7"/>
    </row>
    <row r="44" spans="1:18" x14ac:dyDescent="0.2">
      <c r="M44" s="7"/>
    </row>
    <row r="45" spans="1:18" x14ac:dyDescent="0.2">
      <c r="A45" s="26"/>
      <c r="B45" s="26"/>
      <c r="C45" s="26"/>
      <c r="D45" s="26"/>
      <c r="E45" s="26"/>
      <c r="F45" s="26"/>
      <c r="G45" s="26"/>
      <c r="M45" s="7"/>
    </row>
    <row r="46" spans="1:18" x14ac:dyDescent="0.2">
      <c r="M46" s="7"/>
    </row>
    <row r="47" spans="1:18" x14ac:dyDescent="0.2">
      <c r="D47" s="26"/>
      <c r="E47" s="26"/>
      <c r="F47" s="26"/>
      <c r="G47" s="26"/>
      <c r="H47" s="26"/>
    </row>
  </sheetData>
  <mergeCells count="2">
    <mergeCell ref="P4:R4"/>
    <mergeCell ref="B4:N4"/>
  </mergeCells>
  <phoneticPr fontId="0" type="noConversion"/>
  <printOptions horizontalCentered="1"/>
  <pageMargins left="0.15748031496062992" right="0.15748031496062992" top="0.59055118110236227" bottom="0.59055118110236227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workbookViewId="0">
      <selection activeCell="H2" sqref="H2"/>
    </sheetView>
  </sheetViews>
  <sheetFormatPr defaultRowHeight="12.75" x14ac:dyDescent="0.2"/>
  <cols>
    <col min="2" max="2" width="25.7109375" customWidth="1"/>
    <col min="3" max="4" width="12.42578125" customWidth="1"/>
    <col min="5" max="14" width="14.7109375" customWidth="1"/>
  </cols>
  <sheetData>
    <row r="3" spans="1:15" ht="18.75" x14ac:dyDescent="0.3">
      <c r="A3" s="114" t="s">
        <v>87</v>
      </c>
      <c r="B3" s="114"/>
      <c r="C3" s="114"/>
      <c r="D3" s="114"/>
      <c r="E3" s="73"/>
      <c r="F3" s="74" t="s">
        <v>88</v>
      </c>
      <c r="G3" s="74"/>
      <c r="H3" s="74"/>
      <c r="I3" s="74"/>
      <c r="J3" s="115" t="s">
        <v>89</v>
      </c>
      <c r="K3" s="115"/>
    </row>
    <row r="5" spans="1:15" ht="15.75" thickBot="1" x14ac:dyDescent="0.3">
      <c r="D5" s="75"/>
      <c r="E5" s="75"/>
      <c r="F5" s="116" t="s">
        <v>90</v>
      </c>
      <c r="G5" s="116"/>
      <c r="J5" s="117" t="s">
        <v>91</v>
      </c>
      <c r="K5" s="117"/>
      <c r="L5" s="117"/>
      <c r="M5" s="117"/>
      <c r="N5" s="117"/>
      <c r="O5" s="75"/>
    </row>
    <row r="6" spans="1:15" ht="15.75" thickBot="1" x14ac:dyDescent="0.3">
      <c r="A6" s="75"/>
      <c r="B6" s="75"/>
      <c r="C6" s="112" t="s">
        <v>92</v>
      </c>
      <c r="D6" s="112"/>
      <c r="E6" s="112"/>
      <c r="F6" s="75"/>
      <c r="G6" s="75">
        <v>99.979600000000005</v>
      </c>
      <c r="H6" s="113" t="s">
        <v>93</v>
      </c>
      <c r="I6" s="113"/>
      <c r="J6" s="76" t="s">
        <v>0</v>
      </c>
      <c r="K6" s="77" t="s">
        <v>0</v>
      </c>
      <c r="L6" s="75"/>
      <c r="M6" s="78" t="s">
        <v>94</v>
      </c>
      <c r="N6" s="79">
        <v>92.689800000000005</v>
      </c>
      <c r="O6" s="75"/>
    </row>
    <row r="7" spans="1:15" ht="15.75" thickBot="1" x14ac:dyDescent="0.3">
      <c r="A7" s="75"/>
      <c r="B7" s="75" t="s">
        <v>0</v>
      </c>
      <c r="C7" s="80" t="s">
        <v>95</v>
      </c>
      <c r="D7" s="80" t="s">
        <v>96</v>
      </c>
      <c r="E7" s="80" t="s">
        <v>97</v>
      </c>
      <c r="F7" s="80" t="s">
        <v>97</v>
      </c>
      <c r="G7" s="80" t="s">
        <v>95</v>
      </c>
      <c r="H7" s="81" t="s">
        <v>97</v>
      </c>
      <c r="I7" s="81" t="s">
        <v>95</v>
      </c>
      <c r="J7" s="80" t="s">
        <v>98</v>
      </c>
      <c r="K7" s="80" t="s">
        <v>99</v>
      </c>
      <c r="L7" s="80" t="s">
        <v>100</v>
      </c>
      <c r="M7" s="82" t="s">
        <v>101</v>
      </c>
      <c r="N7" s="80" t="s">
        <v>102</v>
      </c>
      <c r="O7" s="75"/>
    </row>
    <row r="8" spans="1:15" ht="15" x14ac:dyDescent="0.25">
      <c r="A8" s="75"/>
      <c r="B8" s="75"/>
      <c r="C8" s="75"/>
      <c r="D8" s="75"/>
      <c r="E8" s="75"/>
      <c r="F8" s="75"/>
      <c r="G8" s="75"/>
      <c r="H8" s="83"/>
      <c r="I8" s="83"/>
      <c r="J8" s="75"/>
      <c r="K8" s="75"/>
      <c r="L8" s="75"/>
      <c r="M8" s="78"/>
      <c r="N8" s="75"/>
      <c r="O8" s="75"/>
    </row>
    <row r="9" spans="1:15" ht="15" x14ac:dyDescent="0.25">
      <c r="A9" s="118" t="s">
        <v>103</v>
      </c>
      <c r="B9" s="118"/>
      <c r="C9" s="118"/>
      <c r="D9" s="84"/>
      <c r="E9" s="85"/>
      <c r="F9" s="85"/>
      <c r="G9" s="85"/>
      <c r="H9" s="86"/>
      <c r="I9" s="86"/>
      <c r="J9" s="85"/>
      <c r="K9" s="85"/>
      <c r="L9" s="85"/>
      <c r="M9" s="87"/>
      <c r="N9" s="85"/>
    </row>
    <row r="10" spans="1:15" ht="15" x14ac:dyDescent="0.25">
      <c r="A10" s="88"/>
      <c r="C10" s="85"/>
      <c r="D10" s="89"/>
      <c r="E10" s="85"/>
      <c r="F10" s="85"/>
      <c r="G10" s="85"/>
      <c r="H10" s="86"/>
      <c r="I10" s="86"/>
      <c r="J10" s="76">
        <v>0.215</v>
      </c>
      <c r="K10" s="77">
        <v>0.15</v>
      </c>
      <c r="L10" s="85"/>
      <c r="M10" s="87"/>
      <c r="N10" s="85"/>
    </row>
    <row r="11" spans="1:15" x14ac:dyDescent="0.2">
      <c r="A11" s="88" t="s">
        <v>104</v>
      </c>
      <c r="B11" s="90" t="s">
        <v>105</v>
      </c>
      <c r="C11" s="85">
        <v>3651200</v>
      </c>
      <c r="D11" s="89">
        <v>73.947999999999993</v>
      </c>
      <c r="E11" s="85">
        <f>SUM(C11*D11)</f>
        <v>269998937.59999996</v>
      </c>
      <c r="F11" s="85">
        <v>614344120</v>
      </c>
      <c r="G11" s="85">
        <f>SUM(F11)/G6</f>
        <v>6144694.717722415</v>
      </c>
      <c r="H11" s="86">
        <v>-29576455</v>
      </c>
      <c r="I11" s="86">
        <v>-304192.05</v>
      </c>
      <c r="J11" s="85">
        <v>-156599276</v>
      </c>
      <c r="K11" s="85">
        <f>-SUM(J11)*K10</f>
        <v>23489891.399999999</v>
      </c>
      <c r="L11" s="85">
        <f>SUM(J11:K11)</f>
        <v>-133109384.59999999</v>
      </c>
      <c r="M11" s="91">
        <f>SUM(F11+H11+L11)</f>
        <v>451658280.39999998</v>
      </c>
      <c r="N11" s="85">
        <f>SUM(M11)/97.1078</f>
        <v>4651101.9753305092</v>
      </c>
    </row>
    <row r="12" spans="1:15" x14ac:dyDescent="0.2">
      <c r="A12" s="88"/>
      <c r="C12" s="85"/>
      <c r="D12" s="89"/>
      <c r="E12" s="85"/>
      <c r="F12" s="85">
        <f>M11</f>
        <v>451658280.39999998</v>
      </c>
      <c r="G12" s="85">
        <f>N11</f>
        <v>4651101.9753305092</v>
      </c>
      <c r="H12" s="86">
        <v>0</v>
      </c>
      <c r="I12" s="86">
        <v>0</v>
      </c>
      <c r="J12" s="85">
        <v>0</v>
      </c>
      <c r="K12" s="85">
        <v>0</v>
      </c>
      <c r="L12" s="85">
        <v>0</v>
      </c>
      <c r="M12" s="87">
        <f t="shared" ref="M12" si="0">SUM(F12+H12+L12)</f>
        <v>451658280.39999998</v>
      </c>
      <c r="N12" s="85">
        <f>SUM(M12)/92.6898</f>
        <v>4872793.774503774</v>
      </c>
    </row>
    <row r="13" spans="1:15" x14ac:dyDescent="0.2">
      <c r="A13" s="88"/>
      <c r="C13" s="85"/>
      <c r="D13" s="89"/>
      <c r="E13" s="85"/>
      <c r="F13" s="85"/>
      <c r="G13" s="85"/>
      <c r="H13" s="86"/>
      <c r="I13" s="86"/>
      <c r="J13" s="85"/>
      <c r="K13" s="85"/>
      <c r="L13" s="85"/>
      <c r="M13" s="87"/>
      <c r="N13" s="85"/>
    </row>
    <row r="14" spans="1:15" x14ac:dyDescent="0.2">
      <c r="A14" s="88" t="s">
        <v>106</v>
      </c>
      <c r="B14" t="s">
        <v>107</v>
      </c>
      <c r="C14" s="85">
        <v>3225000</v>
      </c>
      <c r="D14" s="89">
        <v>80.2</v>
      </c>
      <c r="E14" s="85">
        <f>SUM(C14*D14)</f>
        <v>258645000</v>
      </c>
      <c r="F14" s="85">
        <v>381871318</v>
      </c>
      <c r="G14" s="85">
        <f>SUM(F14)/G6</f>
        <v>3819492.3564407136</v>
      </c>
      <c r="H14" s="86">
        <v>-43941877</v>
      </c>
      <c r="I14" s="86">
        <v>-428342.62</v>
      </c>
      <c r="J14" s="85">
        <v>0</v>
      </c>
      <c r="K14" s="85">
        <f>-SUM(J14)*K10</f>
        <v>0</v>
      </c>
      <c r="L14" s="85">
        <f>SUM(J14:K14)</f>
        <v>0</v>
      </c>
      <c r="M14" s="87">
        <f>SUM(F14+H14+L14)</f>
        <v>337929441</v>
      </c>
      <c r="N14" s="85">
        <f>SUM(M14)/102.3605</f>
        <v>3301365.6732821744</v>
      </c>
    </row>
    <row r="15" spans="1:15" x14ac:dyDescent="0.2">
      <c r="A15" s="88"/>
      <c r="C15" s="85"/>
      <c r="D15" s="89"/>
      <c r="E15" s="85"/>
      <c r="F15" s="85">
        <f t="shared" ref="F15:G21" si="1">M14</f>
        <v>337929441</v>
      </c>
      <c r="G15" s="85">
        <f t="shared" si="1"/>
        <v>3301365.6732821744</v>
      </c>
      <c r="H15" s="86">
        <v>-57378607</v>
      </c>
      <c r="I15" s="86">
        <v>-559341.32999999996</v>
      </c>
      <c r="J15" s="85">
        <v>0</v>
      </c>
      <c r="K15" s="85">
        <f>-SUM(J15)*K10</f>
        <v>0</v>
      </c>
      <c r="L15" s="85">
        <f t="shared" ref="L15:L21" si="2">SUM(J15:K15)</f>
        <v>0</v>
      </c>
      <c r="M15" s="87">
        <f t="shared" ref="M15:M21" si="3">SUM(F15+H15+L15)</f>
        <v>280550834</v>
      </c>
      <c r="N15" s="85">
        <f>SUM(M15)/102.3605</f>
        <v>2740811.4848989602</v>
      </c>
    </row>
    <row r="16" spans="1:15" x14ac:dyDescent="0.2">
      <c r="A16" s="88"/>
      <c r="C16" s="85"/>
      <c r="D16" s="89"/>
      <c r="E16" s="85"/>
      <c r="F16" s="85">
        <f t="shared" si="1"/>
        <v>280550834</v>
      </c>
      <c r="G16" s="85">
        <f t="shared" si="1"/>
        <v>2740811.4848989602</v>
      </c>
      <c r="H16" s="86">
        <v>-67863274</v>
      </c>
      <c r="I16" s="86">
        <v>-661506.94999999995</v>
      </c>
      <c r="J16" s="85">
        <v>0</v>
      </c>
      <c r="K16" s="85">
        <f>-SUM(J16)*K10</f>
        <v>0</v>
      </c>
      <c r="L16" s="85">
        <f t="shared" si="2"/>
        <v>0</v>
      </c>
      <c r="M16" s="87">
        <f t="shared" si="3"/>
        <v>212687560</v>
      </c>
      <c r="N16" s="85">
        <f>SUM(M16)/102.3605</f>
        <v>2077828.4592201093</v>
      </c>
    </row>
    <row r="17" spans="1:14" x14ac:dyDescent="0.2">
      <c r="A17" s="88"/>
      <c r="C17" s="85"/>
      <c r="D17" s="89"/>
      <c r="E17" s="85"/>
      <c r="F17" s="85">
        <f t="shared" si="1"/>
        <v>212687560</v>
      </c>
      <c r="G17" s="85">
        <f t="shared" si="1"/>
        <v>2077828.4592201093</v>
      </c>
      <c r="H17" s="86">
        <v>-80264015</v>
      </c>
      <c r="I17" s="86">
        <v>-782461.23</v>
      </c>
      <c r="J17" s="85">
        <v>0</v>
      </c>
      <c r="K17" s="85">
        <f>-SUM(J17)*K10</f>
        <v>0</v>
      </c>
      <c r="L17" s="85">
        <f t="shared" si="2"/>
        <v>0</v>
      </c>
      <c r="M17" s="87">
        <f t="shared" si="3"/>
        <v>132423545</v>
      </c>
      <c r="N17" s="85">
        <f>SUM(M17)/102.3605</f>
        <v>1293697.7154273377</v>
      </c>
    </row>
    <row r="18" spans="1:14" x14ac:dyDescent="0.2">
      <c r="A18" s="88"/>
      <c r="C18" s="85"/>
      <c r="D18" s="89"/>
      <c r="E18" s="85"/>
      <c r="F18" s="85">
        <f t="shared" si="1"/>
        <v>132423545</v>
      </c>
      <c r="G18" s="85">
        <f t="shared" si="1"/>
        <v>1293697.7154273377</v>
      </c>
      <c r="H18" s="86">
        <v>-41958030</v>
      </c>
      <c r="I18" s="86">
        <v>-422538.06</v>
      </c>
      <c r="J18" s="85">
        <v>0</v>
      </c>
      <c r="K18" s="85">
        <f>-SUM(J18)*K10</f>
        <v>0</v>
      </c>
      <c r="L18" s="85">
        <f t="shared" si="2"/>
        <v>0</v>
      </c>
      <c r="M18" s="87">
        <f t="shared" si="3"/>
        <v>90465515</v>
      </c>
      <c r="N18" s="85">
        <f>SUM(M18)/98.8642</f>
        <v>915048.2682305628</v>
      </c>
    </row>
    <row r="19" spans="1:14" x14ac:dyDescent="0.2">
      <c r="A19" s="88"/>
      <c r="C19" s="85"/>
      <c r="D19" s="89"/>
      <c r="E19" s="85"/>
      <c r="F19" s="85">
        <f t="shared" si="1"/>
        <v>90465515</v>
      </c>
      <c r="G19" s="85">
        <f t="shared" si="1"/>
        <v>915048.2682305628</v>
      </c>
      <c r="H19" s="86">
        <v>-41958030</v>
      </c>
      <c r="I19" s="86">
        <v>-422538.06</v>
      </c>
      <c r="J19" s="85">
        <v>0</v>
      </c>
      <c r="K19" s="85">
        <f>-SUM(J19)*K10</f>
        <v>0</v>
      </c>
      <c r="L19" s="85">
        <f t="shared" si="2"/>
        <v>0</v>
      </c>
      <c r="M19" s="87">
        <f t="shared" si="3"/>
        <v>48507485</v>
      </c>
      <c r="N19" s="85">
        <f>SUM(M19)/98.8642</f>
        <v>490647.6257330763</v>
      </c>
    </row>
    <row r="20" spans="1:14" x14ac:dyDescent="0.2">
      <c r="A20" s="88"/>
      <c r="C20" s="85"/>
      <c r="D20" s="89"/>
      <c r="E20" s="85"/>
      <c r="F20" s="85">
        <f t="shared" si="1"/>
        <v>48507485</v>
      </c>
      <c r="G20" s="85">
        <f t="shared" si="1"/>
        <v>490647.6257330763</v>
      </c>
      <c r="H20" s="86">
        <v>-39042000</v>
      </c>
      <c r="I20" s="86">
        <v>-401666.67</v>
      </c>
      <c r="J20" s="85">
        <v>0</v>
      </c>
      <c r="K20" s="85">
        <f>-SUM(J20)*K11</f>
        <v>0</v>
      </c>
      <c r="L20" s="85">
        <f t="shared" si="2"/>
        <v>0</v>
      </c>
      <c r="M20" s="87">
        <f t="shared" si="3"/>
        <v>9465485</v>
      </c>
      <c r="N20" s="85">
        <f>SUM(M20)/97.1078</f>
        <v>97473.992820350177</v>
      </c>
    </row>
    <row r="21" spans="1:14" x14ac:dyDescent="0.2">
      <c r="A21" s="88"/>
      <c r="C21" s="85"/>
      <c r="D21" s="89"/>
      <c r="E21" s="85"/>
      <c r="F21" s="85">
        <f t="shared" si="1"/>
        <v>9465485</v>
      </c>
      <c r="G21" s="85">
        <f t="shared" si="1"/>
        <v>97473.992820350177</v>
      </c>
      <c r="H21" s="86">
        <v>-9465485</v>
      </c>
      <c r="I21" s="86">
        <v>-97474</v>
      </c>
      <c r="J21" s="85">
        <v>0</v>
      </c>
      <c r="K21" s="85">
        <f>-SUM(J21)*K12</f>
        <v>0</v>
      </c>
      <c r="L21" s="85">
        <f t="shared" si="2"/>
        <v>0</v>
      </c>
      <c r="M21" s="87">
        <f t="shared" si="3"/>
        <v>0</v>
      </c>
      <c r="N21" s="85">
        <f>SUM(M21)/97.1078</f>
        <v>0</v>
      </c>
    </row>
    <row r="22" spans="1:14" x14ac:dyDescent="0.2">
      <c r="A22" s="88"/>
      <c r="C22" s="85"/>
      <c r="D22" s="89"/>
      <c r="E22" s="85"/>
      <c r="F22" s="85"/>
      <c r="G22" s="85"/>
      <c r="H22" s="86"/>
      <c r="I22" s="86"/>
      <c r="J22" s="85"/>
      <c r="K22" s="85"/>
      <c r="L22" s="85"/>
      <c r="M22" s="87"/>
      <c r="N22" s="85"/>
    </row>
    <row r="23" spans="1:14" ht="15.75" thickBot="1" x14ac:dyDescent="0.3">
      <c r="A23" s="75" t="s">
        <v>108</v>
      </c>
      <c r="B23" s="92" t="s">
        <v>109</v>
      </c>
      <c r="C23" s="93">
        <f>SUM(C11:C14)</f>
        <v>6876200</v>
      </c>
      <c r="D23" s="94">
        <f>SUM(E23/C23)</f>
        <v>76.880244553677898</v>
      </c>
      <c r="E23" s="93">
        <f>SUM(E11:E14)</f>
        <v>528643937.59999996</v>
      </c>
      <c r="F23" s="93">
        <f>SUM(F11+F14)</f>
        <v>996215438</v>
      </c>
      <c r="G23" s="93">
        <f>SUM(G11+G14)</f>
        <v>9964187.0741631277</v>
      </c>
      <c r="H23" s="95">
        <f>SUM(H11:H22)</f>
        <v>-411447773</v>
      </c>
      <c r="I23" s="95">
        <f>SUM(I11:I22)</f>
        <v>-4080060.9699999997</v>
      </c>
      <c r="J23" s="93">
        <f>SUM(J11:J14)</f>
        <v>-156599276</v>
      </c>
      <c r="K23" s="93">
        <f>SUM(K11:K14)</f>
        <v>23489891.399999999</v>
      </c>
      <c r="L23" s="93">
        <f>SUM(L11:L14)</f>
        <v>-133109384.59999999</v>
      </c>
      <c r="M23" s="96">
        <f>SUM(M12+M21)</f>
        <v>451658280.39999998</v>
      </c>
      <c r="N23" s="93">
        <f>SUM(N12+N21)</f>
        <v>4872793.774503774</v>
      </c>
    </row>
    <row r="24" spans="1:14" ht="13.5" thickTop="1" x14ac:dyDescent="0.2">
      <c r="A24" s="88"/>
      <c r="C24" s="85"/>
      <c r="D24" s="89" t="s">
        <v>110</v>
      </c>
      <c r="E24" s="85"/>
      <c r="F24" s="85"/>
      <c r="G24" s="85"/>
      <c r="H24" s="86"/>
      <c r="I24" s="86"/>
      <c r="J24" s="85"/>
      <c r="K24" s="85"/>
      <c r="L24" s="85"/>
      <c r="M24" s="87"/>
      <c r="N24" s="85"/>
    </row>
    <row r="25" spans="1:14" ht="15" x14ac:dyDescent="0.25">
      <c r="A25" s="88"/>
      <c r="C25" s="85"/>
      <c r="D25" s="89"/>
      <c r="E25" s="85"/>
      <c r="F25" s="85"/>
      <c r="G25" s="85"/>
      <c r="H25" s="85"/>
      <c r="I25" s="85"/>
      <c r="J25" s="85"/>
      <c r="K25" s="85"/>
      <c r="L25" s="85"/>
      <c r="M25" s="97"/>
      <c r="N25" s="85"/>
    </row>
    <row r="26" spans="1:14" ht="15" x14ac:dyDescent="0.25">
      <c r="A26" s="88"/>
      <c r="C26" s="87"/>
      <c r="D26" s="98"/>
      <c r="E26" s="87"/>
      <c r="F26" s="87"/>
      <c r="G26" s="87"/>
      <c r="H26" s="87"/>
      <c r="I26" s="87"/>
      <c r="J26" s="85"/>
      <c r="K26" s="85"/>
      <c r="L26" s="85"/>
      <c r="M26" s="119" t="s">
        <v>111</v>
      </c>
      <c r="N26" s="119"/>
    </row>
    <row r="27" spans="1:14" ht="15" x14ac:dyDescent="0.25">
      <c r="A27" s="88"/>
      <c r="C27" s="85"/>
      <c r="D27" s="89"/>
      <c r="E27" s="85"/>
      <c r="F27" s="85"/>
      <c r="G27" s="85"/>
      <c r="H27" s="85"/>
      <c r="I27" s="85"/>
      <c r="J27" s="85"/>
      <c r="K27" s="85"/>
      <c r="L27" s="85"/>
      <c r="M27" s="99" t="s">
        <v>0</v>
      </c>
      <c r="N27" s="100"/>
    </row>
    <row r="28" spans="1:14" ht="15" x14ac:dyDescent="0.25">
      <c r="A28" s="75" t="s">
        <v>112</v>
      </c>
      <c r="C28" s="85"/>
      <c r="D28" s="89"/>
      <c r="E28" s="85"/>
      <c r="F28" s="85"/>
      <c r="G28" s="85"/>
      <c r="H28" s="85"/>
      <c r="I28" s="85"/>
      <c r="J28" s="85"/>
      <c r="K28" s="85"/>
      <c r="L28" s="85"/>
      <c r="M28" s="85"/>
      <c r="N28" s="85"/>
    </row>
    <row r="29" spans="1:14" x14ac:dyDescent="0.2">
      <c r="A29" s="88"/>
      <c r="C29" s="85"/>
      <c r="D29" s="89"/>
      <c r="E29" s="85"/>
      <c r="F29" s="85"/>
      <c r="G29" s="85"/>
      <c r="H29" s="85"/>
      <c r="I29" s="85"/>
      <c r="J29" s="85"/>
      <c r="K29" s="85"/>
      <c r="L29" s="85"/>
      <c r="M29" s="85"/>
      <c r="N29" s="85"/>
    </row>
    <row r="30" spans="1:14" x14ac:dyDescent="0.2">
      <c r="A30" s="88"/>
      <c r="C30" s="85"/>
      <c r="D30" s="89"/>
      <c r="E30" s="85"/>
      <c r="F30" s="85"/>
      <c r="G30" s="85"/>
      <c r="H30" s="85"/>
      <c r="I30" s="85"/>
      <c r="J30" s="85"/>
      <c r="K30" s="85"/>
      <c r="L30" s="85"/>
      <c r="M30" s="85"/>
      <c r="N30" s="85"/>
    </row>
    <row r="31" spans="1:14" x14ac:dyDescent="0.2">
      <c r="A31" s="88"/>
      <c r="C31" s="85"/>
      <c r="D31" s="89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4" x14ac:dyDescent="0.2">
      <c r="A32" s="88"/>
      <c r="C32" s="85"/>
      <c r="D32" s="89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1:14" x14ac:dyDescent="0.2">
      <c r="A33" s="88"/>
      <c r="C33" s="85"/>
      <c r="D33" s="89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1:14" x14ac:dyDescent="0.2">
      <c r="A34" s="88"/>
      <c r="C34" s="85"/>
      <c r="D34" s="89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1:14" x14ac:dyDescent="0.2">
      <c r="A35" s="88"/>
      <c r="C35" s="85"/>
      <c r="D35" s="89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1:14" x14ac:dyDescent="0.2">
      <c r="A36" s="88"/>
      <c r="C36" s="85"/>
      <c r="D36" s="89"/>
      <c r="E36" s="85"/>
      <c r="F36" s="85"/>
      <c r="G36" s="85"/>
      <c r="H36" s="85"/>
      <c r="I36" s="85"/>
      <c r="J36" s="85"/>
      <c r="K36" s="85"/>
      <c r="L36" s="85"/>
      <c r="M36" s="85"/>
      <c r="N36" s="85"/>
    </row>
    <row r="37" spans="1:14" x14ac:dyDescent="0.2">
      <c r="C37" s="85"/>
      <c r="D37" s="89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9" spans="1:14" ht="18.75" x14ac:dyDescent="0.3">
      <c r="A39" s="114" t="s">
        <v>87</v>
      </c>
      <c r="B39" s="114"/>
      <c r="C39" s="114"/>
      <c r="D39" s="114"/>
      <c r="E39" s="114"/>
      <c r="F39" s="74" t="s">
        <v>88</v>
      </c>
      <c r="G39" s="74"/>
      <c r="H39" s="74"/>
      <c r="I39" s="74"/>
    </row>
    <row r="41" spans="1:14" ht="15.75" thickBot="1" x14ac:dyDescent="0.3">
      <c r="D41" s="75"/>
      <c r="E41" s="75"/>
      <c r="F41" s="116" t="s">
        <v>113</v>
      </c>
      <c r="G41" s="116"/>
      <c r="J41" s="117" t="s">
        <v>114</v>
      </c>
      <c r="K41" s="117"/>
      <c r="L41" s="117"/>
      <c r="M41" s="117"/>
      <c r="N41" s="117"/>
    </row>
    <row r="42" spans="1:14" ht="15.75" thickBot="1" x14ac:dyDescent="0.3">
      <c r="A42" s="75"/>
      <c r="B42" s="75"/>
      <c r="C42" s="112" t="s">
        <v>92</v>
      </c>
      <c r="D42" s="112"/>
      <c r="E42" s="112"/>
      <c r="F42" s="75"/>
      <c r="G42" s="75">
        <v>92.689800000000005</v>
      </c>
      <c r="H42" s="113" t="s">
        <v>93</v>
      </c>
      <c r="I42" s="113"/>
      <c r="J42" s="76">
        <v>0.215</v>
      </c>
      <c r="K42" s="77">
        <v>0.15</v>
      </c>
      <c r="L42" s="75"/>
      <c r="M42" s="78" t="s">
        <v>94</v>
      </c>
      <c r="N42" s="79">
        <v>95.261399999999995</v>
      </c>
    </row>
    <row r="43" spans="1:14" ht="15.75" thickBot="1" x14ac:dyDescent="0.3">
      <c r="A43" s="75"/>
      <c r="B43" s="75" t="s">
        <v>0</v>
      </c>
      <c r="C43" s="80" t="s">
        <v>95</v>
      </c>
      <c r="D43" s="80" t="s">
        <v>96</v>
      </c>
      <c r="E43" s="80" t="s">
        <v>97</v>
      </c>
      <c r="F43" s="80" t="s">
        <v>97</v>
      </c>
      <c r="G43" s="80" t="s">
        <v>95</v>
      </c>
      <c r="H43" s="81" t="s">
        <v>97</v>
      </c>
      <c r="I43" s="81" t="s">
        <v>95</v>
      </c>
      <c r="J43" s="80" t="s">
        <v>98</v>
      </c>
      <c r="K43" s="80" t="s">
        <v>99</v>
      </c>
      <c r="L43" s="80" t="s">
        <v>100</v>
      </c>
      <c r="M43" s="82" t="s">
        <v>101</v>
      </c>
      <c r="N43" s="80" t="s">
        <v>102</v>
      </c>
    </row>
    <row r="44" spans="1:14" ht="15" x14ac:dyDescent="0.25">
      <c r="A44" s="75"/>
      <c r="B44" s="75"/>
      <c r="C44" s="75"/>
      <c r="D44" s="75"/>
      <c r="E44" s="75"/>
      <c r="F44" s="75"/>
      <c r="G44" s="75"/>
      <c r="H44" s="83"/>
      <c r="I44" s="83"/>
      <c r="J44" s="75"/>
      <c r="K44" s="75"/>
      <c r="L44" s="75"/>
      <c r="M44" s="78"/>
      <c r="N44" s="75"/>
    </row>
    <row r="45" spans="1:14" ht="15" x14ac:dyDescent="0.25">
      <c r="A45" s="118" t="s">
        <v>103</v>
      </c>
      <c r="B45" s="118"/>
      <c r="C45" s="118"/>
      <c r="D45" s="84"/>
      <c r="E45" s="85"/>
      <c r="F45" s="85"/>
      <c r="G45" s="85"/>
      <c r="H45" s="86"/>
      <c r="I45" s="86"/>
      <c r="J45" s="85"/>
      <c r="K45" s="85"/>
      <c r="L45" s="85"/>
      <c r="M45" s="87"/>
      <c r="N45" s="85"/>
    </row>
    <row r="46" spans="1:14" ht="15" x14ac:dyDescent="0.25">
      <c r="A46" s="88"/>
      <c r="C46" s="85"/>
      <c r="D46" s="89"/>
      <c r="E46" s="85"/>
      <c r="F46" s="85"/>
      <c r="G46" s="85"/>
      <c r="H46" s="86"/>
      <c r="I46" s="86"/>
      <c r="J46" s="76" t="s">
        <v>0</v>
      </c>
      <c r="K46" s="77">
        <v>0.15</v>
      </c>
      <c r="L46" s="85"/>
      <c r="M46" s="87"/>
      <c r="N46" s="85"/>
    </row>
    <row r="47" spans="1:14" x14ac:dyDescent="0.2">
      <c r="A47" s="88" t="s">
        <v>104</v>
      </c>
      <c r="B47" s="90" t="s">
        <v>105</v>
      </c>
      <c r="C47" s="85">
        <v>3651200</v>
      </c>
      <c r="D47" s="89">
        <v>73.947999999999993</v>
      </c>
      <c r="E47" s="85">
        <f>SUM(C47*D47)</f>
        <v>269998937.59999996</v>
      </c>
      <c r="F47" s="85">
        <v>614344120</v>
      </c>
      <c r="G47" s="85">
        <v>6144695</v>
      </c>
      <c r="H47" s="86">
        <v>-29576455</v>
      </c>
      <c r="I47" s="86">
        <v>-304192.05</v>
      </c>
      <c r="J47" s="85">
        <v>-156599276</v>
      </c>
      <c r="K47" s="85">
        <f>-SUM(J47)*K46</f>
        <v>23489891.399999999</v>
      </c>
      <c r="L47" s="85">
        <f>SUM(J47:K47)</f>
        <v>-133109384.59999999</v>
      </c>
      <c r="M47" s="87">
        <f>SUM(F47+H47+L47)</f>
        <v>451658280.39999998</v>
      </c>
      <c r="N47" s="85">
        <f>SUM(N12)</f>
        <v>4872793.774503774</v>
      </c>
    </row>
    <row r="48" spans="1:14" x14ac:dyDescent="0.2">
      <c r="A48" s="88"/>
      <c r="C48" s="85"/>
      <c r="D48" s="89"/>
      <c r="E48" s="85"/>
      <c r="F48" s="85">
        <f>M47</f>
        <v>451658280.39999998</v>
      </c>
      <c r="G48" s="85">
        <f>N47</f>
        <v>4872793.774503774</v>
      </c>
      <c r="H48" s="86">
        <v>0</v>
      </c>
      <c r="I48" s="86">
        <v>0</v>
      </c>
      <c r="J48" s="85">
        <v>-45017799</v>
      </c>
      <c r="K48" s="85">
        <f>-SUM(J48)*K42</f>
        <v>6752669.8499999996</v>
      </c>
      <c r="L48" s="85">
        <f>SUM(J48:K48)</f>
        <v>-38265129.149999999</v>
      </c>
      <c r="M48" s="87">
        <f>SUM(F48+H48+L48)</f>
        <v>413393151.25</v>
      </c>
      <c r="N48" s="85">
        <f>SUM(M48)/N42</f>
        <v>4339566.1962767709</v>
      </c>
    </row>
    <row r="49" spans="1:14" x14ac:dyDescent="0.2">
      <c r="A49" s="88"/>
      <c r="C49" s="85"/>
      <c r="D49" s="89"/>
      <c r="E49" s="85"/>
      <c r="F49" s="85"/>
      <c r="G49" s="85"/>
      <c r="H49" s="86"/>
      <c r="I49" s="86"/>
      <c r="J49" s="85"/>
      <c r="K49" s="85"/>
      <c r="L49" s="85"/>
      <c r="M49" s="87"/>
      <c r="N49" s="85"/>
    </row>
    <row r="50" spans="1:14" x14ac:dyDescent="0.2">
      <c r="A50" s="88"/>
      <c r="C50" s="85"/>
      <c r="D50" s="89"/>
      <c r="E50" s="85"/>
      <c r="F50" s="85"/>
      <c r="G50" s="85"/>
      <c r="H50" s="86"/>
      <c r="I50" s="86"/>
      <c r="J50" s="85"/>
      <c r="K50" s="85"/>
      <c r="L50" s="85"/>
      <c r="M50" s="87"/>
      <c r="N50" s="85"/>
    </row>
    <row r="51" spans="1:14" x14ac:dyDescent="0.2">
      <c r="A51" s="88"/>
      <c r="C51" s="85"/>
      <c r="D51" s="89"/>
      <c r="E51" s="85"/>
      <c r="F51" s="85"/>
      <c r="G51" s="85"/>
      <c r="H51" s="86"/>
      <c r="I51" s="86"/>
      <c r="J51" s="85"/>
      <c r="K51" s="85"/>
      <c r="L51" s="85"/>
      <c r="M51" s="87"/>
      <c r="N51" s="85"/>
    </row>
    <row r="52" spans="1:14" x14ac:dyDescent="0.2">
      <c r="A52" s="88"/>
      <c r="C52" s="85"/>
      <c r="D52" s="89"/>
      <c r="E52" s="85"/>
      <c r="F52" s="85"/>
      <c r="G52" s="85"/>
      <c r="H52" s="86"/>
      <c r="I52" s="86"/>
      <c r="J52" s="85"/>
      <c r="K52" s="85"/>
      <c r="L52" s="85"/>
      <c r="M52" s="87"/>
      <c r="N52" s="85"/>
    </row>
    <row r="53" spans="1:14" x14ac:dyDescent="0.2">
      <c r="A53" s="88"/>
      <c r="C53" s="85"/>
      <c r="D53" s="89"/>
      <c r="E53" s="85"/>
      <c r="F53" s="85"/>
      <c r="G53" s="85"/>
      <c r="H53" s="86"/>
      <c r="I53" s="86"/>
      <c r="J53" s="85"/>
      <c r="K53" s="85"/>
      <c r="L53" s="85"/>
      <c r="M53" s="87"/>
      <c r="N53" s="85"/>
    </row>
    <row r="54" spans="1:14" x14ac:dyDescent="0.2">
      <c r="A54" s="88"/>
      <c r="C54" s="85"/>
      <c r="D54" s="89"/>
      <c r="E54" s="85"/>
      <c r="F54" s="85"/>
      <c r="G54" s="85"/>
      <c r="H54" s="86"/>
      <c r="I54" s="86"/>
      <c r="J54" s="85"/>
      <c r="K54" s="85"/>
      <c r="L54" s="85"/>
      <c r="M54" s="87"/>
      <c r="N54" s="85"/>
    </row>
    <row r="55" spans="1:14" x14ac:dyDescent="0.2">
      <c r="A55" s="88"/>
      <c r="C55" s="85"/>
      <c r="D55" s="89"/>
      <c r="E55" s="85"/>
      <c r="F55" s="85"/>
      <c r="G55" s="85"/>
      <c r="H55" s="86"/>
      <c r="I55" s="86"/>
      <c r="J55" s="85"/>
      <c r="K55" s="85"/>
      <c r="L55" s="85"/>
      <c r="M55" s="87"/>
      <c r="N55" s="85"/>
    </row>
    <row r="56" spans="1:14" x14ac:dyDescent="0.2">
      <c r="A56" s="88"/>
      <c r="C56" s="85"/>
      <c r="D56" s="89"/>
      <c r="E56" s="85"/>
      <c r="F56" s="85"/>
      <c r="G56" s="85"/>
      <c r="H56" s="86"/>
      <c r="I56" s="86"/>
      <c r="J56" s="85"/>
      <c r="K56" s="85"/>
      <c r="L56" s="85"/>
      <c r="M56" s="87"/>
      <c r="N56" s="85"/>
    </row>
    <row r="57" spans="1:14" ht="15.75" thickBot="1" x14ac:dyDescent="0.3">
      <c r="A57" s="75" t="s">
        <v>108</v>
      </c>
      <c r="B57" s="92" t="s">
        <v>115</v>
      </c>
      <c r="C57" s="93">
        <f>SUM(C47:C55)</f>
        <v>3651200</v>
      </c>
      <c r="D57" s="94">
        <f>SUM(E57/C57)</f>
        <v>73.947999999999993</v>
      </c>
      <c r="E57" s="93">
        <f>SUM(E47:E55)</f>
        <v>269998937.59999996</v>
      </c>
      <c r="F57" s="93">
        <f>SUM(F48)</f>
        <v>451658280.39999998</v>
      </c>
      <c r="G57" s="93">
        <f>SUM(G48)</f>
        <v>4872793.774503774</v>
      </c>
      <c r="H57" s="95">
        <f>SUM(H47:H56)</f>
        <v>-29576455</v>
      </c>
      <c r="I57" s="95">
        <f>SUM(I47:I56)</f>
        <v>-304192.05</v>
      </c>
      <c r="J57" s="93">
        <f>SUM(J47:J55)</f>
        <v>-201617075</v>
      </c>
      <c r="K57" s="93">
        <f>SUM(K47:K55)</f>
        <v>30242561.25</v>
      </c>
      <c r="L57" s="93">
        <f>SUM(L47:L55)</f>
        <v>-171374513.75</v>
      </c>
      <c r="M57" s="96">
        <f>SUM(M48)</f>
        <v>413393151.25</v>
      </c>
      <c r="N57" s="93">
        <f>SUM(N48)</f>
        <v>4339566.1962767709</v>
      </c>
    </row>
    <row r="58" spans="1:14" ht="13.5" thickTop="1" x14ac:dyDescent="0.2">
      <c r="A58" s="88"/>
      <c r="C58" s="85"/>
      <c r="D58" s="89" t="s">
        <v>110</v>
      </c>
      <c r="E58" s="85"/>
      <c r="F58" s="85"/>
      <c r="G58" s="85"/>
      <c r="H58" s="86"/>
      <c r="I58" s="86"/>
      <c r="J58" s="85"/>
      <c r="K58" s="85"/>
      <c r="L58" s="85"/>
      <c r="M58" s="87"/>
      <c r="N58" s="85"/>
    </row>
    <row r="61" spans="1:14" ht="15" x14ac:dyDescent="0.25">
      <c r="A61" s="88"/>
      <c r="C61" s="85"/>
      <c r="D61" s="89"/>
      <c r="E61" s="85"/>
      <c r="F61" s="85"/>
      <c r="G61" s="85"/>
      <c r="H61" s="85"/>
      <c r="I61" s="85"/>
      <c r="J61" s="85"/>
      <c r="K61" s="85"/>
      <c r="L61" s="85"/>
      <c r="M61" s="101"/>
      <c r="N61" s="100"/>
    </row>
    <row r="62" spans="1:14" ht="15" x14ac:dyDescent="0.25">
      <c r="A62" s="75" t="s">
        <v>112</v>
      </c>
      <c r="C62" s="85"/>
      <c r="D62" s="89"/>
      <c r="E62" s="85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A63" s="88"/>
      <c r="C63" s="85"/>
      <c r="D63" s="89"/>
      <c r="E63" s="85"/>
      <c r="F63" s="85"/>
      <c r="G63" s="85"/>
      <c r="H63" s="85"/>
      <c r="I63" s="85"/>
      <c r="J63" s="85"/>
      <c r="K63" s="85"/>
      <c r="L63" s="85"/>
      <c r="M63" s="85"/>
      <c r="N63" s="85"/>
    </row>
    <row r="64" spans="1:14" x14ac:dyDescent="0.2">
      <c r="A64" s="88"/>
      <c r="C64" s="85"/>
      <c r="D64" s="89"/>
      <c r="E64" s="85"/>
      <c r="F64" s="85"/>
      <c r="G64" s="85"/>
      <c r="H64" s="85"/>
      <c r="I64" s="85"/>
      <c r="J64" s="85"/>
      <c r="K64" s="85"/>
      <c r="L64" s="85"/>
      <c r="M64" s="85"/>
      <c r="N64" s="85"/>
    </row>
    <row r="69" spans="1:14" ht="18.75" x14ac:dyDescent="0.3">
      <c r="A69" s="114" t="s">
        <v>87</v>
      </c>
      <c r="B69" s="114"/>
      <c r="C69" s="114"/>
      <c r="D69" s="114"/>
      <c r="E69" s="114"/>
      <c r="F69" s="74" t="s">
        <v>88</v>
      </c>
      <c r="G69" s="74"/>
      <c r="H69" s="74"/>
      <c r="I69" s="74"/>
    </row>
    <row r="70" spans="1:14" x14ac:dyDescent="0.2">
      <c r="L70" s="3" t="s">
        <v>0</v>
      </c>
    </row>
    <row r="71" spans="1:14" ht="15.75" thickBot="1" x14ac:dyDescent="0.3">
      <c r="D71" s="75"/>
      <c r="E71" s="75"/>
      <c r="F71" s="116" t="s">
        <v>116</v>
      </c>
      <c r="G71" s="116"/>
      <c r="J71" s="117" t="s">
        <v>123</v>
      </c>
      <c r="K71" s="117"/>
      <c r="L71" s="117"/>
      <c r="M71" s="117"/>
      <c r="N71" s="117"/>
    </row>
    <row r="72" spans="1:14" ht="15.75" thickBot="1" x14ac:dyDescent="0.3">
      <c r="A72" s="75"/>
      <c r="B72" s="75"/>
      <c r="C72" s="112" t="s">
        <v>92</v>
      </c>
      <c r="D72" s="112"/>
      <c r="E72" s="112"/>
      <c r="F72" s="75"/>
      <c r="G72" s="75">
        <v>96.842699999999994</v>
      </c>
      <c r="H72" s="113" t="s">
        <v>93</v>
      </c>
      <c r="I72" s="113"/>
      <c r="J72" s="76">
        <v>0.215</v>
      </c>
      <c r="K72" s="77">
        <v>0.15</v>
      </c>
      <c r="L72" s="75"/>
      <c r="M72" s="78" t="s">
        <v>94</v>
      </c>
      <c r="N72" s="79">
        <v>97.199799999999996</v>
      </c>
    </row>
    <row r="73" spans="1:14" ht="15.75" thickBot="1" x14ac:dyDescent="0.3">
      <c r="A73" s="75"/>
      <c r="B73" s="75" t="s">
        <v>0</v>
      </c>
      <c r="C73" s="80" t="s">
        <v>95</v>
      </c>
      <c r="D73" s="80" t="s">
        <v>96</v>
      </c>
      <c r="E73" s="80" t="s">
        <v>97</v>
      </c>
      <c r="F73" s="80" t="s">
        <v>97</v>
      </c>
      <c r="G73" s="80" t="s">
        <v>95</v>
      </c>
      <c r="H73" s="81" t="s">
        <v>97</v>
      </c>
      <c r="I73" s="81" t="s">
        <v>95</v>
      </c>
      <c r="J73" s="80" t="s">
        <v>98</v>
      </c>
      <c r="K73" s="80" t="s">
        <v>99</v>
      </c>
      <c r="L73" s="80" t="s">
        <v>100</v>
      </c>
      <c r="M73" s="82" t="s">
        <v>101</v>
      </c>
      <c r="N73" s="80" t="s">
        <v>102</v>
      </c>
    </row>
    <row r="74" spans="1:14" ht="15" x14ac:dyDescent="0.25">
      <c r="A74" s="75"/>
      <c r="B74" s="75"/>
      <c r="C74" s="75"/>
      <c r="D74" s="75"/>
      <c r="E74" s="75"/>
      <c r="F74" s="75"/>
      <c r="G74" s="75"/>
      <c r="H74" s="83"/>
      <c r="I74" s="83"/>
      <c r="J74" s="75"/>
      <c r="K74" s="75"/>
      <c r="L74" s="75"/>
      <c r="M74" s="78"/>
      <c r="N74" s="75"/>
    </row>
    <row r="75" spans="1:14" ht="15" x14ac:dyDescent="0.25">
      <c r="A75" s="118" t="s">
        <v>103</v>
      </c>
      <c r="B75" s="118"/>
      <c r="C75" s="118"/>
      <c r="D75" s="84"/>
      <c r="E75" s="85"/>
      <c r="F75" s="85"/>
      <c r="G75" s="85"/>
      <c r="H75" s="86"/>
      <c r="I75" s="86"/>
      <c r="J75" s="85"/>
      <c r="K75" s="85"/>
      <c r="L75" s="85"/>
      <c r="M75" s="87"/>
      <c r="N75" s="85"/>
    </row>
    <row r="76" spans="1:14" ht="15" x14ac:dyDescent="0.25">
      <c r="A76" s="88"/>
      <c r="C76" s="85"/>
      <c r="D76" s="89"/>
      <c r="E76" s="85"/>
      <c r="F76" s="85"/>
      <c r="G76" s="85"/>
      <c r="H76" s="86"/>
      <c r="I76" s="86"/>
      <c r="J76" s="76" t="s">
        <v>0</v>
      </c>
      <c r="K76" s="77">
        <v>0.15</v>
      </c>
      <c r="L76" s="85"/>
      <c r="M76" s="87"/>
      <c r="N76" s="85"/>
    </row>
    <row r="77" spans="1:14" x14ac:dyDescent="0.2">
      <c r="A77" s="88" t="s">
        <v>104</v>
      </c>
      <c r="B77" s="90" t="s">
        <v>105</v>
      </c>
      <c r="C77" s="85">
        <v>3651200</v>
      </c>
      <c r="D77" s="89">
        <v>73.947999999999993</v>
      </c>
      <c r="E77" s="85">
        <f>SUM(C77*D77)</f>
        <v>269998937.59999996</v>
      </c>
      <c r="F77" s="85">
        <f>SUM(M48)</f>
        <v>413393151.25</v>
      </c>
      <c r="G77" s="85">
        <f>SUM(N48)</f>
        <v>4339566.1962767709</v>
      </c>
      <c r="H77" s="86">
        <v>0</v>
      </c>
      <c r="I77" s="86">
        <v>0</v>
      </c>
      <c r="J77" s="85">
        <v>0</v>
      </c>
      <c r="K77" s="85">
        <f>-SUM(J77)*K76</f>
        <v>0</v>
      </c>
      <c r="L77" s="85">
        <f>SUM(J77:K77)</f>
        <v>0</v>
      </c>
      <c r="M77" s="87">
        <f>SUM(F77+H77+L77)</f>
        <v>413393151.25</v>
      </c>
      <c r="N77" s="85">
        <f>SUM(M77)/N72</f>
        <v>4253024.7104417915</v>
      </c>
    </row>
    <row r="78" spans="1:14" x14ac:dyDescent="0.2">
      <c r="A78" s="88"/>
      <c r="B78" s="102" t="s">
        <v>117</v>
      </c>
      <c r="C78" s="85"/>
      <c r="D78" s="89"/>
      <c r="E78" s="85"/>
      <c r="F78" s="85">
        <f>M77</f>
        <v>413393151.25</v>
      </c>
      <c r="G78" s="85">
        <f>N77</f>
        <v>4253024.7104417915</v>
      </c>
      <c r="H78" s="86">
        <v>-64222401</v>
      </c>
      <c r="I78" s="86">
        <v>-661004</v>
      </c>
      <c r="J78" s="85">
        <v>0</v>
      </c>
      <c r="K78" s="85">
        <f>-SUM(J78)*K72</f>
        <v>0</v>
      </c>
      <c r="L78" s="85">
        <f>SUM(J78:K78)</f>
        <v>0</v>
      </c>
      <c r="M78" s="87">
        <f>SUM(F78+H78+L78)</f>
        <v>349170750.25</v>
      </c>
      <c r="N78" s="85">
        <f>SUM(M78)/89.2385</f>
        <v>3912781.4816474952</v>
      </c>
    </row>
    <row r="79" spans="1:14" x14ac:dyDescent="0.2">
      <c r="A79" s="88"/>
      <c r="B79" s="104">
        <v>42552</v>
      </c>
      <c r="C79" s="85"/>
      <c r="D79" s="89"/>
      <c r="E79" s="85"/>
      <c r="F79" s="85">
        <f>M78</f>
        <v>349170750.25</v>
      </c>
      <c r="G79" s="85">
        <f>N78</f>
        <v>3912781.4816474952</v>
      </c>
      <c r="H79" s="86">
        <v>-336689671</v>
      </c>
      <c r="I79" s="86">
        <v>-3772919.44</v>
      </c>
      <c r="J79" s="85">
        <v>-14683622.640000001</v>
      </c>
      <c r="K79" s="85">
        <f>-SUM(J79)*K72</f>
        <v>2202543.3960000002</v>
      </c>
      <c r="L79" s="85">
        <f>SUM(J79:K79)</f>
        <v>-12481079.244000001</v>
      </c>
      <c r="M79" s="87">
        <f>SUM(F79+H79+L79)</f>
        <v>5.9999991208314896E-3</v>
      </c>
      <c r="N79" s="85">
        <f>SUM(M79)/N72</f>
        <v>6.1728513030186166E-5</v>
      </c>
    </row>
    <row r="80" spans="1:14" x14ac:dyDescent="0.2">
      <c r="A80" s="88"/>
      <c r="C80" s="85"/>
      <c r="D80" s="89"/>
      <c r="E80" s="85"/>
      <c r="F80" s="85"/>
      <c r="G80" s="85"/>
      <c r="H80" s="86"/>
      <c r="I80" s="86"/>
      <c r="J80" s="85"/>
      <c r="K80" s="85"/>
      <c r="L80" s="85"/>
      <c r="M80" s="87"/>
      <c r="N80" s="85"/>
    </row>
    <row r="81" spans="1:14" x14ac:dyDescent="0.2">
      <c r="A81" s="88"/>
      <c r="C81" s="85"/>
      <c r="D81" s="89"/>
      <c r="E81" s="85"/>
      <c r="F81" s="85"/>
      <c r="G81" s="85"/>
      <c r="H81" s="86"/>
      <c r="I81" s="86"/>
      <c r="J81" s="85"/>
      <c r="K81" s="85"/>
      <c r="L81" s="85"/>
      <c r="M81" s="87"/>
      <c r="N81" s="85"/>
    </row>
    <row r="82" spans="1:14" x14ac:dyDescent="0.2">
      <c r="A82" s="88"/>
      <c r="C82" s="85"/>
      <c r="D82" s="89"/>
      <c r="E82" s="85"/>
      <c r="F82" s="85"/>
      <c r="G82" s="85"/>
      <c r="H82" s="86"/>
      <c r="I82" s="86"/>
      <c r="J82" s="85"/>
      <c r="K82" s="85"/>
      <c r="L82" s="85"/>
      <c r="M82" s="87"/>
      <c r="N82" s="85"/>
    </row>
    <row r="83" spans="1:14" x14ac:dyDescent="0.2">
      <c r="A83" s="88"/>
      <c r="C83" s="85"/>
      <c r="D83" s="89"/>
      <c r="E83" s="85"/>
      <c r="F83" s="85"/>
      <c r="G83" s="85"/>
      <c r="H83" s="86"/>
      <c r="I83" s="86"/>
      <c r="J83" s="85"/>
      <c r="K83" s="85"/>
      <c r="L83" s="85"/>
      <c r="M83" s="87"/>
      <c r="N83" s="85"/>
    </row>
    <row r="84" spans="1:14" x14ac:dyDescent="0.2">
      <c r="A84" s="88"/>
      <c r="C84" s="85"/>
      <c r="D84" s="89"/>
      <c r="E84" s="85"/>
      <c r="F84" s="85"/>
      <c r="G84" s="85"/>
      <c r="H84" s="86"/>
      <c r="I84" s="86"/>
      <c r="J84" s="85"/>
      <c r="K84" s="85"/>
      <c r="L84" s="85"/>
      <c r="M84" s="87"/>
      <c r="N84" s="85"/>
    </row>
    <row r="85" spans="1:14" x14ac:dyDescent="0.2">
      <c r="A85" s="88"/>
      <c r="C85" s="85"/>
      <c r="D85" s="89"/>
      <c r="E85" s="85"/>
      <c r="F85" s="85"/>
      <c r="G85" s="85"/>
      <c r="H85" s="86"/>
      <c r="I85" s="86"/>
      <c r="J85" s="85"/>
      <c r="K85" s="85"/>
      <c r="L85" s="85"/>
      <c r="M85" s="87"/>
      <c r="N85" s="85"/>
    </row>
    <row r="86" spans="1:14" x14ac:dyDescent="0.2">
      <c r="A86" s="88"/>
      <c r="C86" s="85"/>
      <c r="D86" s="89"/>
      <c r="E86" s="85"/>
      <c r="F86" s="85"/>
      <c r="G86" s="85"/>
      <c r="H86" s="86"/>
      <c r="I86" s="86"/>
      <c r="J86" s="85"/>
      <c r="K86" s="85"/>
      <c r="L86" s="85"/>
      <c r="M86" s="87"/>
      <c r="N86" s="85"/>
    </row>
    <row r="87" spans="1:14" ht="15.75" thickBot="1" x14ac:dyDescent="0.3">
      <c r="A87" s="75" t="s">
        <v>108</v>
      </c>
      <c r="B87" s="92" t="s">
        <v>115</v>
      </c>
      <c r="C87" s="93">
        <f>SUM(C77:C85)</f>
        <v>3651200</v>
      </c>
      <c r="D87" s="94">
        <f>SUM(E87/C87)</f>
        <v>73.947999999999993</v>
      </c>
      <c r="E87" s="93">
        <f>SUM(E77:E85)</f>
        <v>269998937.59999996</v>
      </c>
      <c r="F87" s="93">
        <f>SUM(F79)</f>
        <v>349170750.25</v>
      </c>
      <c r="G87" s="93">
        <f>SUM(G79)</f>
        <v>3912781.4816474952</v>
      </c>
      <c r="H87" s="95">
        <f>SUM(H77:H86)</f>
        <v>-400912072</v>
      </c>
      <c r="I87" s="95">
        <f>SUM(I77:I86)</f>
        <v>-4433923.4399999995</v>
      </c>
      <c r="J87" s="93">
        <f>SUM(J77:J85)</f>
        <v>-14683622.640000001</v>
      </c>
      <c r="K87" s="93">
        <f>SUM(K77:K85)</f>
        <v>2202543.3960000002</v>
      </c>
      <c r="L87" s="93">
        <f>SUM(L77:L85)</f>
        <v>-12481079.244000001</v>
      </c>
      <c r="M87" s="96">
        <f>SUM(M79)</f>
        <v>5.9999991208314896E-3</v>
      </c>
      <c r="N87" s="93">
        <f>SUM(N789)</f>
        <v>0</v>
      </c>
    </row>
    <row r="88" spans="1:14" ht="13.5" thickTop="1" x14ac:dyDescent="0.2">
      <c r="A88" s="88"/>
      <c r="C88" s="85"/>
      <c r="D88" s="89" t="s">
        <v>110</v>
      </c>
      <c r="E88" s="85"/>
      <c r="F88" s="85"/>
      <c r="G88" s="85"/>
      <c r="H88" s="86"/>
      <c r="I88" s="86"/>
      <c r="J88" s="85"/>
      <c r="K88" s="85"/>
      <c r="L88" s="85"/>
      <c r="M88" s="87"/>
      <c r="N88" s="85"/>
    </row>
    <row r="91" spans="1:14" ht="15" x14ac:dyDescent="0.25">
      <c r="A91" s="88"/>
      <c r="C91" s="85"/>
      <c r="D91" s="89"/>
      <c r="E91" s="85"/>
      <c r="F91" s="85"/>
      <c r="G91" s="85"/>
      <c r="H91" s="85"/>
      <c r="I91" s="85"/>
      <c r="J91" s="85"/>
      <c r="K91" s="85"/>
      <c r="L91" s="85"/>
      <c r="M91" s="101"/>
      <c r="N91" s="100"/>
    </row>
    <row r="92" spans="1:14" ht="15" x14ac:dyDescent="0.25">
      <c r="A92" s="75" t="s">
        <v>112</v>
      </c>
      <c r="C92" s="85"/>
      <c r="D92" s="89"/>
      <c r="E92" s="85"/>
      <c r="F92" s="85"/>
      <c r="G92" s="85"/>
      <c r="H92" s="85"/>
      <c r="I92" s="85"/>
      <c r="J92" s="85"/>
      <c r="K92" s="85"/>
      <c r="L92" s="85"/>
      <c r="M92" s="85"/>
      <c r="N92" s="85"/>
    </row>
  </sheetData>
  <mergeCells count="20">
    <mergeCell ref="A75:C75"/>
    <mergeCell ref="A45:C45"/>
    <mergeCell ref="A69:E69"/>
    <mergeCell ref="F71:G71"/>
    <mergeCell ref="J71:N71"/>
    <mergeCell ref="C72:E72"/>
    <mergeCell ref="H72:I72"/>
    <mergeCell ref="C42:E42"/>
    <mergeCell ref="H42:I42"/>
    <mergeCell ref="A3:D3"/>
    <mergeCell ref="J3:K3"/>
    <mergeCell ref="F5:G5"/>
    <mergeCell ref="J5:N5"/>
    <mergeCell ref="C6:E6"/>
    <mergeCell ref="H6:I6"/>
    <mergeCell ref="A9:C9"/>
    <mergeCell ref="M26:N26"/>
    <mergeCell ref="A39:E39"/>
    <mergeCell ref="F41:G41"/>
    <mergeCell ref="J41:N4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ignoredErrors>
    <ignoredError sqref="D8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ACCOUNTS 2017</vt:lpstr>
      <vt:lpstr>PENSION DRWAN</vt:lpstr>
      <vt:lpstr>INTEREST</vt:lpstr>
      <vt:lpstr>INVESTMENT IN INDIA</vt:lpstr>
      <vt:lpstr>'ACCOUNTS 2017'!Print_Area</vt:lpstr>
    </vt:vector>
  </TitlesOfParts>
  <Company>Kearsley Airways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Kearsley Airways Limited</dc:creator>
  <cp:lastModifiedBy>Diana</cp:lastModifiedBy>
  <cp:lastPrinted>2017-04-27T14:50:46Z</cp:lastPrinted>
  <dcterms:created xsi:type="dcterms:W3CDTF">2003-02-12T14:46:17Z</dcterms:created>
  <dcterms:modified xsi:type="dcterms:W3CDTF">2017-04-27T14:51:36Z</dcterms:modified>
</cp:coreProperties>
</file>