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Clients Pension Practitioner\M\Matlock Ford Directors Pension Scheme\Deeds and doc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1" i="1"/>
  <c r="I31" i="1"/>
  <c r="L30" i="1"/>
  <c r="I30" i="1"/>
  <c r="F30" i="1"/>
  <c r="G30" i="1"/>
  <c r="E31" i="1"/>
  <c r="E30" i="1"/>
  <c r="E28" i="1"/>
  <c r="E27" i="1"/>
  <c r="H31" i="1"/>
  <c r="H30" i="1"/>
  <c r="H28" i="1"/>
  <c r="H27" i="1"/>
  <c r="K31" i="1"/>
  <c r="I7" i="1"/>
  <c r="D30" i="1"/>
  <c r="H24" i="1"/>
  <c r="E24" i="1"/>
  <c r="H23" i="1"/>
  <c r="H25" i="1" s="1"/>
  <c r="E23" i="1"/>
  <c r="E25" i="1" s="1"/>
  <c r="H22" i="1"/>
  <c r="E22" i="1"/>
  <c r="H21" i="1"/>
  <c r="E21" i="1"/>
  <c r="I20" i="1"/>
  <c r="H20" i="1"/>
  <c r="F20" i="1"/>
  <c r="E20" i="1"/>
  <c r="J18" i="1"/>
  <c r="M18" i="1"/>
  <c r="D20" i="1"/>
  <c r="K18" i="1"/>
  <c r="H18" i="1"/>
  <c r="E18" i="1"/>
  <c r="L17" i="1"/>
  <c r="K17" i="1"/>
  <c r="I17" i="1"/>
  <c r="H17" i="1"/>
  <c r="F17" i="1"/>
  <c r="E17" i="1"/>
  <c r="K14" i="1"/>
  <c r="H14" i="1"/>
  <c r="E14" i="1"/>
  <c r="M13" i="1"/>
  <c r="M12" i="1"/>
  <c r="E13" i="1"/>
  <c r="K12" i="1"/>
  <c r="H12" i="1"/>
  <c r="K13" i="1"/>
  <c r="H13" i="1"/>
  <c r="I25" i="1" l="1"/>
  <c r="D27" i="1" s="1"/>
  <c r="N5" i="1"/>
  <c r="G4" i="1" s="1"/>
  <c r="F11" i="1"/>
  <c r="L11" i="1"/>
  <c r="I11" i="1"/>
  <c r="G8" i="1"/>
  <c r="G11" i="1" s="1"/>
  <c r="F4" i="1"/>
  <c r="E11" i="1"/>
  <c r="F5" i="1"/>
  <c r="D11" i="1" l="1"/>
  <c r="I10" i="1" s="1"/>
  <c r="L10" i="1"/>
  <c r="L4" i="1"/>
  <c r="I4" i="1"/>
  <c r="N4" i="1" s="1"/>
  <c r="E4" i="1"/>
  <c r="N11" i="1"/>
  <c r="G10" i="1" l="1"/>
  <c r="F10" i="1"/>
  <c r="E10" i="1"/>
  <c r="N10" i="1" l="1"/>
  <c r="E12" i="1"/>
  <c r="I18" i="1"/>
  <c r="F18" i="1"/>
</calcChain>
</file>

<file path=xl/sharedStrings.xml><?xml version="1.0" encoding="utf-8"?>
<sst xmlns="http://schemas.openxmlformats.org/spreadsheetml/2006/main" count="33" uniqueCount="23">
  <si>
    <t>MATLOCK FORD - FUND SPLIT UPDATED 31/1/2017</t>
  </si>
  <si>
    <t xml:space="preserve">TOTAL FUND VALUATION </t>
  </si>
  <si>
    <t>JOHN</t>
  </si>
  <si>
    <t>ANDREW</t>
  </si>
  <si>
    <t>JACQUELINE</t>
  </si>
  <si>
    <t>CRYSTALLISED</t>
  </si>
  <si>
    <t>UNCRYSTALLISED</t>
  </si>
  <si>
    <t>CASH AT BANK</t>
  </si>
  <si>
    <t>OLD MUTUAL</t>
  </si>
  <si>
    <t>JOHN TOTAL</t>
  </si>
  <si>
    <t>TOTAL</t>
  </si>
  <si>
    <t xml:space="preserve">TFC PAID OUT </t>
  </si>
  <si>
    <t>ANDREW TOTAL</t>
  </si>
  <si>
    <t>JACQUELINE TOTAL</t>
  </si>
  <si>
    <t>DIGITAL MEDIA SERVICES</t>
  </si>
  <si>
    <t>CONTRIBUTIONS</t>
  </si>
  <si>
    <t>CASH BALANCE</t>
  </si>
  <si>
    <t>OLD MUTUAL INVEST</t>
  </si>
  <si>
    <t>CASH SPLITS %</t>
  </si>
  <si>
    <t>FEES -60</t>
  </si>
  <si>
    <t>SPLIT CORRECTION</t>
  </si>
  <si>
    <t>INTEREST</t>
  </si>
  <si>
    <t xml:space="preserve">FEES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</si>
</sst>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0" fontId="2" fillId="0" borderId="0" xfId="0" applyFont="1"/>
    <xf numFmtId="9" fontId="2" fillId="0" borderId="0" xfId="2" applyFont="1"/>
    <xf numFmtId="44" fontId="2" fillId="0" borderId="0" xfId="1" applyFont="1"/>
    <xf numFmtId="164" fontId="0" fillId="0" borderId="0" xfId="0" applyNumberFormat="1" applyBorder="1"/>
    <xf numFmtId="0" fontId="0" fillId="0" borderId="0" xfId="0" applyBorder="1"/>
    <xf numFmtId="0" fontId="0" fillId="0" borderId="1" xfId="0" applyBorder="1"/>
    <xf numFmtId="9" fontId="0" fillId="0" borderId="1" xfId="2" applyFont="1" applyBorder="1"/>
    <xf numFmtId="14" fontId="0" fillId="0" borderId="0" xfId="0" applyNumberFormat="1" applyBorder="1"/>
    <xf numFmtId="44" fontId="0" fillId="0" borderId="0" xfId="1" applyFont="1" applyBorder="1"/>
    <xf numFmtId="44" fontId="0" fillId="0" borderId="1" xfId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/>
    <xf numFmtId="9" fontId="1" fillId="0" borderId="2" xfId="2" applyFont="1" applyBorder="1"/>
    <xf numFmtId="44" fontId="1" fillId="0" borderId="2" xfId="1" applyFont="1" applyBorder="1"/>
    <xf numFmtId="44" fontId="0" fillId="0" borderId="2" xfId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0" fontId="0" fillId="0" borderId="1" xfId="2" applyNumberFormat="1" applyFont="1" applyBorder="1"/>
    <xf numFmtId="10" fontId="1" fillId="0" borderId="2" xfId="2" applyNumberFormat="1" applyFont="1" applyBorder="1"/>
    <xf numFmtId="10" fontId="2" fillId="0" borderId="0" xfId="1" applyNumberFormat="1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ont="1"/>
    <xf numFmtId="10" fontId="2" fillId="0" borderId="0" xfId="2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6" xfId="0" applyFont="1" applyBorder="1"/>
    <xf numFmtId="0" fontId="2" fillId="0" borderId="0" xfId="0" applyFont="1" applyBorder="1"/>
    <xf numFmtId="0" fontId="2" fillId="0" borderId="7" xfId="0" applyFont="1" applyBorder="1"/>
    <xf numFmtId="9" fontId="1" fillId="0" borderId="6" xfId="2" applyFont="1" applyBorder="1"/>
    <xf numFmtId="9" fontId="2" fillId="0" borderId="0" xfId="2" applyFont="1" applyBorder="1"/>
    <xf numFmtId="9" fontId="2" fillId="0" borderId="7" xfId="0" applyNumberFormat="1" applyFont="1" applyBorder="1"/>
    <xf numFmtId="44" fontId="1" fillId="0" borderId="6" xfId="1" applyFont="1" applyBorder="1"/>
    <xf numFmtId="44" fontId="2" fillId="0" borderId="0" xfId="1" applyFont="1" applyBorder="1"/>
    <xf numFmtId="44" fontId="2" fillId="0" borderId="7" xfId="1" applyFont="1" applyBorder="1"/>
    <xf numFmtId="9" fontId="2" fillId="0" borderId="7" xfId="2" applyFont="1" applyBorder="1"/>
    <xf numFmtId="10" fontId="1" fillId="0" borderId="6" xfId="2" applyNumberFormat="1" applyFont="1" applyBorder="1"/>
    <xf numFmtId="10" fontId="2" fillId="0" borderId="0" xfId="1" applyNumberFormat="1" applyFont="1" applyBorder="1"/>
    <xf numFmtId="44" fontId="2" fillId="0" borderId="0" xfId="0" applyNumberFormat="1" applyFont="1" applyBorder="1"/>
    <xf numFmtId="44" fontId="0" fillId="0" borderId="8" xfId="0" applyNumberFormat="1" applyFont="1" applyBorder="1"/>
    <xf numFmtId="44" fontId="1" fillId="0" borderId="8" xfId="1" applyFont="1" applyBorder="1"/>
    <xf numFmtId="10" fontId="2" fillId="0" borderId="0" xfId="2" applyNumberFormat="1" applyFont="1" applyBorder="1"/>
    <xf numFmtId="44" fontId="2" fillId="0" borderId="8" xfId="0" applyNumberFormat="1" applyFont="1" applyBorder="1"/>
    <xf numFmtId="44" fontId="0" fillId="0" borderId="9" xfId="1" applyFont="1" applyBorder="1"/>
    <xf numFmtId="0" fontId="2" fillId="0" borderId="10" xfId="0" applyFont="1" applyBorder="1"/>
    <xf numFmtId="44" fontId="2" fillId="0" borderId="10" xfId="1" applyFont="1" applyBorder="1"/>
    <xf numFmtId="44" fontId="2" fillId="0" borderId="11" xfId="1" applyFont="1" applyBorder="1"/>
    <xf numFmtId="10" fontId="0" fillId="0" borderId="2" xfId="1" applyNumberFormat="1" applyFont="1" applyBorder="1"/>
    <xf numFmtId="10" fontId="0" fillId="0" borderId="0" xfId="2" applyNumberFormat="1" applyFont="1" applyBorder="1"/>
    <xf numFmtId="14" fontId="2" fillId="0" borderId="0" xfId="0" applyNumberFormat="1" applyFont="1"/>
    <xf numFmtId="164" fontId="2" fillId="0" borderId="0" xfId="0" applyNumberFormat="1" applyFont="1" applyBorder="1"/>
    <xf numFmtId="44" fontId="2" fillId="0" borderId="1" xfId="1" applyFont="1" applyBorder="1"/>
    <xf numFmtId="44" fontId="2" fillId="0" borderId="2" xfId="1" applyFont="1" applyBorder="1"/>
    <xf numFmtId="10" fontId="2" fillId="0" borderId="0" xfId="0" applyNumberFormat="1" applyFont="1"/>
    <xf numFmtId="10" fontId="2" fillId="0" borderId="1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N31" sqref="N31"/>
    </sheetView>
  </sheetViews>
  <sheetFormatPr defaultRowHeight="15" x14ac:dyDescent="0.25"/>
  <cols>
    <col min="1" max="1" width="10.7109375" style="21" bestFit="1" customWidth="1"/>
    <col min="2" max="2" width="17.7109375" style="2" customWidth="1"/>
    <col min="4" max="4" width="12.5703125" bestFit="1" customWidth="1"/>
    <col min="5" max="5" width="12.5703125" customWidth="1"/>
    <col min="6" max="6" width="16" style="3" bestFit="1" customWidth="1"/>
    <col min="7" max="7" width="13.28515625" style="3" bestFit="1" customWidth="1"/>
    <col min="8" max="8" width="15.140625" style="13" bestFit="1" customWidth="1"/>
    <col min="9" max="9" width="16" style="3" bestFit="1" customWidth="1"/>
    <col min="10" max="10" width="13.28515625" style="3" bestFit="1" customWidth="1"/>
    <col min="11" max="11" width="18" style="3" bestFit="1" customWidth="1"/>
    <col min="12" max="12" width="16" style="3" bestFit="1" customWidth="1"/>
    <col min="13" max="13" width="13.28515625" style="3" bestFit="1" customWidth="1"/>
    <col min="14" max="14" width="24.140625" style="3" customWidth="1"/>
  </cols>
  <sheetData>
    <row r="1" spans="1:14" ht="15.75" thickBot="1" x14ac:dyDescent="0.3">
      <c r="B1" s="1" t="s">
        <v>0</v>
      </c>
    </row>
    <row r="2" spans="1:14" x14ac:dyDescent="0.25">
      <c r="E2" s="20" t="s">
        <v>2</v>
      </c>
      <c r="F2" s="20"/>
      <c r="G2" s="20"/>
      <c r="H2" s="14"/>
      <c r="I2" s="19" t="s">
        <v>3</v>
      </c>
      <c r="J2" s="19"/>
      <c r="K2" s="29"/>
      <c r="L2" s="30" t="s">
        <v>4</v>
      </c>
      <c r="M2" s="30"/>
      <c r="N2" s="31"/>
    </row>
    <row r="3" spans="1:14" x14ac:dyDescent="0.25">
      <c r="B3" s="6" t="s">
        <v>1</v>
      </c>
      <c r="C3" s="7"/>
      <c r="D3" s="7"/>
      <c r="E3" s="8" t="s">
        <v>9</v>
      </c>
      <c r="F3" s="3" t="s">
        <v>6</v>
      </c>
      <c r="G3" s="3" t="s">
        <v>5</v>
      </c>
      <c r="H3" s="15" t="s">
        <v>12</v>
      </c>
      <c r="I3" s="3" t="s">
        <v>6</v>
      </c>
      <c r="J3" s="3" t="s">
        <v>5</v>
      </c>
      <c r="K3" s="32" t="s">
        <v>13</v>
      </c>
      <c r="L3" s="33" t="s">
        <v>6</v>
      </c>
      <c r="M3" s="33" t="s">
        <v>5</v>
      </c>
      <c r="N3" s="34" t="s">
        <v>10</v>
      </c>
    </row>
    <row r="4" spans="1:14" x14ac:dyDescent="0.25">
      <c r="B4" s="6"/>
      <c r="C4" s="7"/>
      <c r="D4" s="7"/>
      <c r="E4" s="9">
        <f>E5/D5</f>
        <v>0.39244831475333442</v>
      </c>
      <c r="F4" s="4">
        <f>F5/D5</f>
        <v>4.3643233035352537E-2</v>
      </c>
      <c r="G4" s="4">
        <f>G5/N5</f>
        <v>0.34880508171798186</v>
      </c>
      <c r="H4" s="16"/>
      <c r="I4" s="4">
        <f>I5/D5</f>
        <v>0.40070299048182145</v>
      </c>
      <c r="J4" s="4">
        <v>0</v>
      </c>
      <c r="K4" s="35"/>
      <c r="L4" s="36">
        <f>L5/D5</f>
        <v>0.20684869476484413</v>
      </c>
      <c r="M4" s="36">
        <v>0</v>
      </c>
      <c r="N4" s="37">
        <f>SUM(F4:L4)</f>
        <v>1</v>
      </c>
    </row>
    <row r="5" spans="1:14" x14ac:dyDescent="0.25">
      <c r="A5" s="10">
        <v>42299</v>
      </c>
      <c r="C5" s="11"/>
      <c r="D5" s="11">
        <v>688063.37</v>
      </c>
      <c r="E5" s="12">
        <v>270029.31</v>
      </c>
      <c r="F5" s="5">
        <f>E5-G5</f>
        <v>30029.309999999998</v>
      </c>
      <c r="G5" s="5">
        <v>240000</v>
      </c>
      <c r="H5" s="17">
        <v>275709.05</v>
      </c>
      <c r="I5" s="5">
        <v>275709.05</v>
      </c>
      <c r="J5" s="5">
        <v>0</v>
      </c>
      <c r="K5" s="38">
        <v>142325.01</v>
      </c>
      <c r="L5" s="39">
        <v>142325.01</v>
      </c>
      <c r="M5" s="39">
        <v>0</v>
      </c>
      <c r="N5" s="40">
        <f>F5+G5+I5+J5+L5+M5</f>
        <v>688063.37</v>
      </c>
    </row>
    <row r="6" spans="1:14" x14ac:dyDescent="0.25">
      <c r="B6" s="6" t="s">
        <v>7</v>
      </c>
      <c r="C6" s="11"/>
      <c r="D6" s="11">
        <v>232403.1</v>
      </c>
      <c r="E6" s="12">
        <v>72500.58</v>
      </c>
      <c r="G6" s="5"/>
      <c r="H6" s="17">
        <v>17577.509999999998</v>
      </c>
      <c r="I6" s="5"/>
      <c r="J6" s="5"/>
      <c r="K6" s="38">
        <v>142325.01</v>
      </c>
      <c r="L6" s="39"/>
      <c r="M6" s="39"/>
      <c r="N6" s="40"/>
    </row>
    <row r="7" spans="1:14" x14ac:dyDescent="0.25">
      <c r="B7" s="6" t="s">
        <v>8</v>
      </c>
      <c r="C7" s="11"/>
      <c r="D7" s="11">
        <v>455660.27</v>
      </c>
      <c r="E7" s="12">
        <v>197528.73</v>
      </c>
      <c r="G7" s="5"/>
      <c r="H7" s="17">
        <v>258131.54</v>
      </c>
      <c r="I7" s="28">
        <f>H7/D7</f>
        <v>0.56649999351490532</v>
      </c>
      <c r="J7" s="5"/>
      <c r="K7" s="38">
        <v>0</v>
      </c>
      <c r="L7" s="39"/>
      <c r="M7" s="39"/>
      <c r="N7" s="40"/>
    </row>
    <row r="8" spans="1:14" x14ac:dyDescent="0.25">
      <c r="B8" s="6" t="s">
        <v>11</v>
      </c>
      <c r="C8" s="11"/>
      <c r="D8" s="11"/>
      <c r="E8" s="12">
        <v>-60000</v>
      </c>
      <c r="G8" s="5">
        <f>E8</f>
        <v>-60000</v>
      </c>
      <c r="H8" s="17">
        <v>0</v>
      </c>
      <c r="I8" s="5"/>
      <c r="J8" s="5"/>
      <c r="K8" s="38"/>
      <c r="L8" s="39"/>
      <c r="M8" s="39"/>
      <c r="N8" s="40"/>
    </row>
    <row r="9" spans="1:14" x14ac:dyDescent="0.25">
      <c r="B9" s="6"/>
      <c r="C9" s="11"/>
      <c r="D9" s="11"/>
      <c r="E9" s="12"/>
      <c r="G9" s="5"/>
      <c r="H9" s="17"/>
      <c r="I9" s="5"/>
      <c r="J9" s="5"/>
      <c r="K9" s="38"/>
      <c r="L9" s="39"/>
      <c r="M9" s="39"/>
      <c r="N9" s="40"/>
    </row>
    <row r="10" spans="1:14" x14ac:dyDescent="0.25">
      <c r="B10" s="6"/>
      <c r="C10" s="11"/>
      <c r="D10" s="11"/>
      <c r="E10" s="22">
        <f>E11/D11</f>
        <v>0.33440783212687597</v>
      </c>
      <c r="F10" s="28">
        <f>F11/D11</f>
        <v>4.7812547959929584E-2</v>
      </c>
      <c r="G10" s="28">
        <f>G11/D11</f>
        <v>0.28659528416694641</v>
      </c>
      <c r="H10" s="16"/>
      <c r="I10" s="4">
        <f>I11/D11</f>
        <v>0.4389828529563824</v>
      </c>
      <c r="J10" s="4">
        <v>0</v>
      </c>
      <c r="K10" s="35"/>
      <c r="L10" s="36">
        <f>L11/D11</f>
        <v>0.22660931491674161</v>
      </c>
      <c r="M10" s="36">
        <v>0</v>
      </c>
      <c r="N10" s="41">
        <f>SUM(F10:M10)</f>
        <v>1</v>
      </c>
    </row>
    <row r="11" spans="1:14" x14ac:dyDescent="0.25">
      <c r="B11" s="6"/>
      <c r="C11" s="11"/>
      <c r="D11" s="11">
        <f>SUM(F11:L11)</f>
        <v>628063.37</v>
      </c>
      <c r="E11" s="12">
        <f>E5+E8</f>
        <v>210029.31</v>
      </c>
      <c r="F11" s="5">
        <f>F5</f>
        <v>30029.309999999998</v>
      </c>
      <c r="G11" s="5">
        <f>G5+G8</f>
        <v>180000</v>
      </c>
      <c r="H11" s="17"/>
      <c r="I11" s="5">
        <f>I5</f>
        <v>275709.05</v>
      </c>
      <c r="J11" s="5"/>
      <c r="K11" s="38"/>
      <c r="L11" s="39">
        <f>L5</f>
        <v>142325.01</v>
      </c>
      <c r="M11" s="39"/>
      <c r="N11" s="40">
        <f>SUM(F11:L11)</f>
        <v>628063.37</v>
      </c>
    </row>
    <row r="12" spans="1:14" x14ac:dyDescent="0.25">
      <c r="B12" s="6"/>
      <c r="C12" s="11"/>
      <c r="D12" s="11"/>
      <c r="E12" s="22">
        <f>E13/D13</f>
        <v>7.2507860937535348E-2</v>
      </c>
      <c r="F12" s="5"/>
      <c r="G12" s="5"/>
      <c r="H12" s="23">
        <f>H13/D14</f>
        <v>0.10191307739864053</v>
      </c>
      <c r="I12" s="5"/>
      <c r="J12" s="5"/>
      <c r="K12" s="42">
        <f>K13/D13</f>
        <v>0.8255362577587062</v>
      </c>
      <c r="L12" s="39"/>
      <c r="M12" s="43">
        <f>SUM(E12:L12)</f>
        <v>0.99995719609488209</v>
      </c>
      <c r="N12" s="40"/>
    </row>
    <row r="13" spans="1:14" x14ac:dyDescent="0.25">
      <c r="B13" s="6" t="s">
        <v>18</v>
      </c>
      <c r="C13" s="11"/>
      <c r="D13" s="11">
        <v>172403.1</v>
      </c>
      <c r="E13" s="12">
        <f>E6+E8</f>
        <v>12500.580000000002</v>
      </c>
      <c r="F13" s="5"/>
      <c r="G13" s="5"/>
      <c r="H13" s="17">
        <f>H6</f>
        <v>17577.509999999998</v>
      </c>
      <c r="I13" s="5"/>
      <c r="J13" s="5"/>
      <c r="K13" s="38">
        <f>K6</f>
        <v>142325.01</v>
      </c>
      <c r="L13" s="39"/>
      <c r="M13" s="44">
        <f>SUM(E13:K13)</f>
        <v>172403.1</v>
      </c>
      <c r="N13" s="40"/>
    </row>
    <row r="14" spans="1:14" x14ac:dyDescent="0.25">
      <c r="A14" s="21">
        <v>42339</v>
      </c>
      <c r="B14" s="6" t="s">
        <v>16</v>
      </c>
      <c r="C14" s="11"/>
      <c r="D14" s="11">
        <v>172475.51</v>
      </c>
      <c r="E14" s="26">
        <f>D14*E12</f>
        <v>12505.830294210487</v>
      </c>
      <c r="F14" s="5"/>
      <c r="G14" s="5"/>
      <c r="H14" s="27">
        <f>D14*H12</f>
        <v>17577.509999999998</v>
      </c>
      <c r="I14" s="5"/>
      <c r="J14" s="5"/>
      <c r="K14" s="45">
        <f>D14*K12</f>
        <v>142384.78708042431</v>
      </c>
      <c r="L14" s="39"/>
      <c r="M14" s="39"/>
      <c r="N14" s="40"/>
    </row>
    <row r="15" spans="1:14" x14ac:dyDescent="0.25">
      <c r="A15" s="10">
        <v>42348</v>
      </c>
      <c r="B15" s="2" t="s">
        <v>17</v>
      </c>
      <c r="C15" s="11"/>
      <c r="D15" s="11">
        <v>-7500</v>
      </c>
      <c r="E15" s="12">
        <v>-3750</v>
      </c>
      <c r="F15" s="5"/>
      <c r="G15" s="5"/>
      <c r="H15" s="17">
        <v>-3750</v>
      </c>
      <c r="I15" s="5"/>
      <c r="J15" s="5"/>
      <c r="K15" s="46">
        <v>0</v>
      </c>
      <c r="L15" s="39"/>
      <c r="M15" s="39"/>
      <c r="N15" s="40"/>
    </row>
    <row r="16" spans="1:14" x14ac:dyDescent="0.25">
      <c r="A16" s="10"/>
      <c r="C16" s="11"/>
      <c r="D16" s="11"/>
      <c r="E16" s="12"/>
      <c r="F16" s="5"/>
      <c r="G16" s="5"/>
      <c r="H16" s="17"/>
      <c r="I16" s="5"/>
      <c r="J16" s="5"/>
      <c r="K16" s="46"/>
      <c r="L16" s="39"/>
      <c r="M16" s="39"/>
      <c r="N16" s="40"/>
    </row>
    <row r="17" spans="1:14" x14ac:dyDescent="0.25">
      <c r="A17" s="10"/>
      <c r="B17" s="2" t="s">
        <v>16</v>
      </c>
      <c r="C17" s="11"/>
      <c r="D17" s="11">
        <v>164975.51</v>
      </c>
      <c r="E17" s="12">
        <f>SUM(E14:E15)</f>
        <v>8755.8302942104874</v>
      </c>
      <c r="F17" s="28">
        <f>E17/D17</f>
        <v>5.3073515543067495E-2</v>
      </c>
      <c r="G17" s="5"/>
      <c r="H17" s="17">
        <f>SUM(H14:H15)</f>
        <v>13827.509999999998</v>
      </c>
      <c r="I17" s="28">
        <f>H17/D17</f>
        <v>8.3815531165807561E-2</v>
      </c>
      <c r="J17" s="5"/>
      <c r="K17" s="46">
        <f>K14</f>
        <v>142384.78708042431</v>
      </c>
      <c r="L17" s="47">
        <f>K17/D17</f>
        <v>0.8630662034651343</v>
      </c>
      <c r="M17" s="39"/>
      <c r="N17" s="40"/>
    </row>
    <row r="18" spans="1:14" x14ac:dyDescent="0.25">
      <c r="A18" s="10">
        <v>42359</v>
      </c>
      <c r="B18" s="2" t="s">
        <v>19</v>
      </c>
      <c r="C18" s="7"/>
      <c r="D18" s="11">
        <v>164915.51</v>
      </c>
      <c r="E18" s="12">
        <f>D18*F17</f>
        <v>8752.6458832779026</v>
      </c>
      <c r="F18" s="28">
        <f>E18/J18</f>
        <v>0.38771192304333962</v>
      </c>
      <c r="G18" s="5"/>
      <c r="H18" s="18">
        <f>D18*I17</f>
        <v>13822.48106813005</v>
      </c>
      <c r="I18" s="28">
        <f>H18/J18</f>
        <v>0.61228807695666032</v>
      </c>
      <c r="J18" s="5">
        <f>E18+H18</f>
        <v>22575.126951407954</v>
      </c>
      <c r="K18" s="48">
        <f>D18*L17</f>
        <v>142333.00310821639</v>
      </c>
      <c r="L18" s="33"/>
      <c r="M18" s="39">
        <f>D18-K19</f>
        <v>20915.510000000009</v>
      </c>
      <c r="N18" s="40"/>
    </row>
    <row r="19" spans="1:14" ht="15.75" thickBot="1" x14ac:dyDescent="0.3">
      <c r="B19" s="6" t="s">
        <v>14</v>
      </c>
      <c r="C19" s="7"/>
      <c r="D19" s="11">
        <v>-144000</v>
      </c>
      <c r="F19" s="5"/>
      <c r="G19" s="5"/>
      <c r="H19" s="18"/>
      <c r="I19" s="5"/>
      <c r="J19" s="5"/>
      <c r="K19" s="49">
        <v>144000</v>
      </c>
      <c r="L19" s="50"/>
      <c r="M19" s="51">
        <v>144000</v>
      </c>
      <c r="N19" s="52"/>
    </row>
    <row r="20" spans="1:14" x14ac:dyDescent="0.25">
      <c r="B20" s="6" t="s">
        <v>20</v>
      </c>
      <c r="C20" s="7"/>
      <c r="D20" s="11">
        <f>D18+D19</f>
        <v>20915.510000000009</v>
      </c>
      <c r="E20" s="12">
        <f>M18*F18</f>
        <v>8109.192603532204</v>
      </c>
      <c r="F20" s="24">
        <f>F18</f>
        <v>0.38771192304333962</v>
      </c>
      <c r="G20" s="5"/>
      <c r="H20" s="18">
        <f>M18*I18</f>
        <v>12806.317396467804</v>
      </c>
      <c r="I20" s="24">
        <f>I18</f>
        <v>0.61228807695666032</v>
      </c>
      <c r="J20" s="5"/>
      <c r="K20" s="53"/>
      <c r="L20" s="5"/>
      <c r="M20" s="5"/>
      <c r="N20" s="5"/>
    </row>
    <row r="21" spans="1:14" x14ac:dyDescent="0.25">
      <c r="B21" s="6" t="s">
        <v>21</v>
      </c>
      <c r="C21" s="7"/>
      <c r="D21" s="11">
        <v>42.83</v>
      </c>
      <c r="E21" s="11">
        <f>D21*F20</f>
        <v>16.605701663946235</v>
      </c>
      <c r="F21" s="24"/>
      <c r="G21" s="5"/>
      <c r="H21" s="18">
        <f>D21*I20</f>
        <v>26.22429833605376</v>
      </c>
      <c r="I21" s="24"/>
      <c r="J21" s="5"/>
      <c r="K21" s="18"/>
      <c r="L21" s="5"/>
      <c r="M21" s="5"/>
      <c r="N21" s="5"/>
    </row>
    <row r="22" spans="1:14" x14ac:dyDescent="0.25">
      <c r="B22" s="6" t="s">
        <v>15</v>
      </c>
      <c r="C22" s="7"/>
      <c r="D22" s="11">
        <v>37500</v>
      </c>
      <c r="E22" s="26">
        <f>D22/2</f>
        <v>18750</v>
      </c>
      <c r="F22" s="5"/>
      <c r="G22" s="5"/>
      <c r="H22" s="18">
        <f>D22/2</f>
        <v>18750</v>
      </c>
      <c r="I22" s="5"/>
      <c r="J22" s="5"/>
      <c r="K22" s="18"/>
      <c r="L22" s="5"/>
      <c r="M22" s="5"/>
      <c r="N22" s="5"/>
    </row>
    <row r="23" spans="1:14" x14ac:dyDescent="0.25">
      <c r="B23" s="6" t="s">
        <v>17</v>
      </c>
      <c r="C23" s="7"/>
      <c r="D23" s="11">
        <v>-52500</v>
      </c>
      <c r="E23" s="26">
        <f>D23/2</f>
        <v>-26250</v>
      </c>
      <c r="F23" s="5"/>
      <c r="G23" s="5"/>
      <c r="H23" s="18">
        <f>D23/2</f>
        <v>-26250</v>
      </c>
      <c r="I23" s="5"/>
      <c r="J23" s="5"/>
      <c r="K23" s="18"/>
      <c r="L23" s="5"/>
      <c r="M23" s="5"/>
      <c r="N23" s="5"/>
    </row>
    <row r="24" spans="1:14" x14ac:dyDescent="0.25">
      <c r="B24" s="6" t="s">
        <v>22</v>
      </c>
      <c r="C24" s="7"/>
      <c r="D24" s="11">
        <v>-1955</v>
      </c>
      <c r="E24" s="26">
        <f>D24*F20</f>
        <v>-757.97680954972896</v>
      </c>
      <c r="F24" s="5"/>
      <c r="G24" s="5"/>
      <c r="H24" s="18">
        <f>D24*I20</f>
        <v>-1197.0231904502709</v>
      </c>
      <c r="I24" s="5"/>
      <c r="J24" s="5"/>
      <c r="K24" s="18"/>
      <c r="L24" s="5"/>
      <c r="M24" s="5"/>
      <c r="N24" s="5"/>
    </row>
    <row r="25" spans="1:14" x14ac:dyDescent="0.25">
      <c r="B25" s="6" t="s">
        <v>16</v>
      </c>
      <c r="C25" s="7"/>
      <c r="D25" s="11"/>
      <c r="E25" s="12">
        <f>SUM(E20:E24)</f>
        <v>-132.1785043535798</v>
      </c>
      <c r="F25" s="5"/>
      <c r="G25" s="5"/>
      <c r="H25" s="18">
        <f>SUM(H20:H24)</f>
        <v>4135.5185043535876</v>
      </c>
      <c r="I25" s="5">
        <f>SUM(E25:H25)</f>
        <v>4003.3400000000079</v>
      </c>
      <c r="J25" s="5"/>
      <c r="K25" s="18"/>
      <c r="L25" s="5"/>
      <c r="M25" s="5"/>
      <c r="N25" s="5"/>
    </row>
    <row r="26" spans="1:14" x14ac:dyDescent="0.25">
      <c r="B26" s="6"/>
      <c r="C26" s="7"/>
      <c r="D26" s="11"/>
      <c r="E26" s="12"/>
      <c r="F26" s="5"/>
      <c r="G26" s="5"/>
      <c r="H26" s="18"/>
      <c r="I26" s="5"/>
      <c r="J26" s="5"/>
      <c r="K26" s="18"/>
      <c r="L26" s="5"/>
      <c r="M26" s="5"/>
      <c r="N26" s="5"/>
    </row>
    <row r="27" spans="1:14" x14ac:dyDescent="0.25">
      <c r="A27" s="21">
        <v>42773</v>
      </c>
      <c r="B27" s="6" t="s">
        <v>7</v>
      </c>
      <c r="C27" s="7"/>
      <c r="D27" s="11">
        <f>I25</f>
        <v>4003.3400000000079</v>
      </c>
      <c r="E27" s="12">
        <f>E25</f>
        <v>-132.1785043535798</v>
      </c>
      <c r="F27" s="5"/>
      <c r="G27" s="5"/>
      <c r="H27" s="18">
        <f>H25</f>
        <v>4135.5185043535876</v>
      </c>
      <c r="I27" s="5"/>
      <c r="J27" s="5"/>
      <c r="K27" s="18">
        <v>0</v>
      </c>
      <c r="L27" s="5"/>
      <c r="M27" s="5"/>
      <c r="N27" s="5"/>
    </row>
    <row r="28" spans="1:14" x14ac:dyDescent="0.25">
      <c r="B28" s="6" t="s">
        <v>8</v>
      </c>
      <c r="C28" s="7"/>
      <c r="D28" s="11">
        <v>597585.14</v>
      </c>
      <c r="E28" s="12">
        <f>D28-H28</f>
        <v>259053.1620653962</v>
      </c>
      <c r="F28" s="5"/>
      <c r="G28" s="5"/>
      <c r="H28" s="18">
        <f>D28*I7</f>
        <v>338531.97793460381</v>
      </c>
      <c r="I28" s="5"/>
      <c r="J28" s="5"/>
      <c r="K28" s="18">
        <v>0</v>
      </c>
      <c r="L28" s="5"/>
      <c r="M28" s="5"/>
      <c r="N28" s="5"/>
    </row>
    <row r="29" spans="1:14" x14ac:dyDescent="0.25">
      <c r="B29" s="6" t="s">
        <v>14</v>
      </c>
      <c r="C29" s="7"/>
      <c r="D29" s="11">
        <v>144000</v>
      </c>
      <c r="E29" s="12">
        <v>0</v>
      </c>
      <c r="F29" s="5"/>
      <c r="G29" s="5"/>
      <c r="H29" s="18"/>
      <c r="I29" s="5"/>
      <c r="J29" s="5"/>
      <c r="K29" s="18">
        <v>0</v>
      </c>
      <c r="L29" s="5"/>
      <c r="M29" s="5"/>
      <c r="N29" s="5"/>
    </row>
    <row r="30" spans="1:14" s="3" customFormat="1" x14ac:dyDescent="0.25">
      <c r="A30" s="55"/>
      <c r="B30" s="56"/>
      <c r="C30" s="33"/>
      <c r="D30" s="39">
        <f>SUM(D27:D29)</f>
        <v>745588.48</v>
      </c>
      <c r="E30" s="57">
        <f>SUM(E27:E29)</f>
        <v>258920.98356104261</v>
      </c>
      <c r="F30" s="25">
        <f>E30*F31</f>
        <v>36999.808550872986</v>
      </c>
      <c r="G30" s="5">
        <f>E30*G31</f>
        <v>221921.17501016962</v>
      </c>
      <c r="H30" s="58">
        <f>SUM(H27:H29)</f>
        <v>342667.4964389574</v>
      </c>
      <c r="I30" s="25">
        <f>H30</f>
        <v>342667.4964389574</v>
      </c>
      <c r="J30" s="5">
        <v>0</v>
      </c>
      <c r="K30" s="58">
        <v>144000</v>
      </c>
      <c r="L30" s="25">
        <f>K30</f>
        <v>144000</v>
      </c>
      <c r="M30" s="5">
        <v>0</v>
      </c>
      <c r="N30" s="5">
        <f>F30+G30+I30+L30</f>
        <v>745588.48</v>
      </c>
    </row>
    <row r="31" spans="1:14" s="3" customFormat="1" x14ac:dyDescent="0.25">
      <c r="A31" s="55"/>
      <c r="B31" s="47"/>
      <c r="C31" s="33"/>
      <c r="D31" s="39"/>
      <c r="E31" s="60">
        <f>E30/D30</f>
        <v>0.34727063320646079</v>
      </c>
      <c r="F31" s="28">
        <v>0.1429</v>
      </c>
      <c r="G31" s="28">
        <v>0.85709999999999997</v>
      </c>
      <c r="H31" s="28">
        <f>H30/D30</f>
        <v>0.45959333550721898</v>
      </c>
      <c r="I31" s="28">
        <f>I30/H30</f>
        <v>1</v>
      </c>
      <c r="J31" s="28">
        <v>0</v>
      </c>
      <c r="K31" s="28">
        <f>K30/D30</f>
        <v>0.19313603128632031</v>
      </c>
      <c r="L31" s="28">
        <f>L30/K30</f>
        <v>1</v>
      </c>
      <c r="M31" s="28">
        <v>0</v>
      </c>
      <c r="N31" s="5"/>
    </row>
    <row r="32" spans="1:14" x14ac:dyDescent="0.25">
      <c r="B32" s="54"/>
      <c r="C32" s="7"/>
      <c r="D32" s="7"/>
      <c r="E32" s="8"/>
      <c r="H32" s="15"/>
      <c r="K32" s="15"/>
    </row>
    <row r="33" spans="2:13" x14ac:dyDescent="0.25">
      <c r="B33" s="54"/>
      <c r="C33" s="7"/>
      <c r="D33" s="7"/>
      <c r="E33" s="8"/>
      <c r="H33" s="15"/>
      <c r="K33" s="15"/>
      <c r="M33" s="59"/>
    </row>
    <row r="34" spans="2:13" x14ac:dyDescent="0.25">
      <c r="B34" s="6"/>
      <c r="C34" s="7"/>
      <c r="D34" s="7"/>
      <c r="E34" s="8"/>
      <c r="H34" s="15"/>
      <c r="K34" s="15"/>
    </row>
    <row r="35" spans="2:13" x14ac:dyDescent="0.25">
      <c r="B35" s="6"/>
      <c r="C35" s="7"/>
      <c r="D35" s="7"/>
      <c r="E35" s="8"/>
      <c r="H35" s="15"/>
      <c r="K35" s="15"/>
    </row>
    <row r="36" spans="2:13" x14ac:dyDescent="0.25">
      <c r="B36" s="6"/>
      <c r="C36" s="7"/>
      <c r="D36" s="7"/>
      <c r="E36" s="8"/>
      <c r="H36" s="15"/>
      <c r="K36" s="15"/>
    </row>
    <row r="37" spans="2:13" x14ac:dyDescent="0.25">
      <c r="B37" s="6"/>
      <c r="C37" s="7"/>
      <c r="D37" s="7"/>
      <c r="E37" s="8"/>
      <c r="H37" s="15"/>
      <c r="K37" s="15"/>
    </row>
    <row r="38" spans="2:13" x14ac:dyDescent="0.25">
      <c r="B38" s="6"/>
      <c r="C38" s="7"/>
      <c r="D38" s="7"/>
      <c r="E38" s="8"/>
      <c r="H38" s="15"/>
      <c r="K38" s="15"/>
    </row>
    <row r="39" spans="2:13" x14ac:dyDescent="0.25">
      <c r="B39" s="6"/>
      <c r="C39" s="7"/>
      <c r="D39" s="7"/>
      <c r="E39" s="8"/>
      <c r="H39" s="15"/>
      <c r="K39" s="15"/>
    </row>
    <row r="40" spans="2:13" x14ac:dyDescent="0.25">
      <c r="B40" s="6"/>
      <c r="C40" s="7"/>
      <c r="D40" s="7"/>
      <c r="E40" s="8"/>
      <c r="H40" s="15"/>
      <c r="K40" s="15"/>
    </row>
    <row r="41" spans="2:13" x14ac:dyDescent="0.25">
      <c r="B41" s="6"/>
      <c r="C41" s="7"/>
      <c r="D41" s="7"/>
      <c r="E41" s="8"/>
      <c r="H41" s="15"/>
      <c r="K41" s="15"/>
    </row>
  </sheetData>
  <mergeCells count="3">
    <mergeCell ref="I2:J2"/>
    <mergeCell ref="L2:M2"/>
    <mergeCell ref="E2:G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2017-01-31T14:00:25Z</dcterms:created>
  <dcterms:modified xsi:type="dcterms:W3CDTF">2017-02-10T14:36:59Z</dcterms:modified>
</cp:coreProperties>
</file>