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I18" i="1"/>
  <c r="G18" i="1"/>
  <c r="F18" i="1"/>
  <c r="D18" i="1"/>
  <c r="B15" i="1"/>
  <c r="I14" i="1"/>
  <c r="G14" i="1"/>
  <c r="E15" i="1"/>
  <c r="E16" i="1" s="1"/>
  <c r="E14" i="1"/>
  <c r="E7" i="1"/>
  <c r="E8" i="1" s="1"/>
  <c r="E9" i="1" s="1"/>
  <c r="E10" i="1" s="1"/>
  <c r="E11" i="1" s="1"/>
  <c r="E12" i="1" s="1"/>
  <c r="E6" i="1"/>
  <c r="B10" i="1"/>
  <c r="B9" i="1"/>
  <c r="I8" i="1"/>
  <c r="F4" i="1"/>
  <c r="G4" i="1" s="1"/>
  <c r="H4" i="1" s="1"/>
  <c r="J4" i="1"/>
  <c r="D4" i="1"/>
  <c r="B4" i="1"/>
  <c r="F6" i="1"/>
  <c r="G6" i="1" s="1"/>
  <c r="H6" i="1" s="1"/>
  <c r="G5" i="1"/>
  <c r="H5" i="1" s="1"/>
  <c r="J5" i="1"/>
  <c r="D6" i="1"/>
  <c r="D7" i="1"/>
  <c r="F7" i="1" s="1"/>
  <c r="H3" i="1"/>
  <c r="G3" i="1"/>
  <c r="F3" i="1"/>
  <c r="J3" i="1"/>
  <c r="F5" i="1"/>
  <c r="D5" i="1"/>
  <c r="D3" i="1"/>
  <c r="G7" i="1" l="1"/>
  <c r="G8" i="1" s="1"/>
  <c r="D8" i="1"/>
  <c r="J7" i="1"/>
  <c r="J6" i="1"/>
  <c r="H7" i="1" l="1"/>
  <c r="F8" i="1"/>
  <c r="D9" i="1"/>
  <c r="D10" i="1" l="1"/>
  <c r="F9" i="1"/>
  <c r="D11" i="1" l="1"/>
  <c r="F10" i="1"/>
  <c r="D12" i="1" l="1"/>
  <c r="F11" i="1"/>
  <c r="D13" i="1" l="1"/>
  <c r="F12" i="1"/>
  <c r="D14" i="1" l="1"/>
  <c r="F13" i="1"/>
  <c r="D15" i="1" l="1"/>
  <c r="F14" i="1"/>
  <c r="F15" i="1" l="1"/>
  <c r="F16" i="1" l="1"/>
  <c r="J8" i="1" l="1"/>
  <c r="I9" i="1" s="1"/>
  <c r="J9" i="1" s="1"/>
  <c r="I10" i="1" s="1"/>
  <c r="H8" i="1"/>
  <c r="G9" i="1" s="1"/>
  <c r="H9" i="1" s="1"/>
  <c r="G10" i="1" s="1"/>
  <c r="J10" i="1" l="1"/>
  <c r="I11" i="1"/>
  <c r="I12" i="1" s="1"/>
  <c r="H10" i="1"/>
  <c r="H11" i="1" s="1"/>
  <c r="G11" i="1"/>
  <c r="G12" i="1" s="1"/>
  <c r="J11" i="1" l="1"/>
  <c r="J12" i="1" s="1"/>
  <c r="I13" i="1" s="1"/>
  <c r="J13" i="1" s="1"/>
  <c r="J14" i="1" s="1"/>
  <c r="I15" i="1" s="1"/>
  <c r="J15" i="1" s="1"/>
  <c r="I16" i="1" s="1"/>
  <c r="J16" i="1" s="1"/>
  <c r="H12" i="1"/>
  <c r="G13" i="1" s="1"/>
  <c r="H13" i="1" s="1"/>
  <c r="H14" i="1" s="1"/>
  <c r="G15" i="1" s="1"/>
  <c r="H15" i="1" s="1"/>
  <c r="G16" i="1" s="1"/>
  <c r="H16" i="1" s="1"/>
</calcChain>
</file>

<file path=xl/sharedStrings.xml><?xml version="1.0" encoding="utf-8"?>
<sst xmlns="http://schemas.openxmlformats.org/spreadsheetml/2006/main" count="27" uniqueCount="25">
  <si>
    <t>Date</t>
  </si>
  <si>
    <t>Movement</t>
  </si>
  <si>
    <t>Notes</t>
  </si>
  <si>
    <t>Uncrystallised</t>
  </si>
  <si>
    <t>Unc %</t>
  </si>
  <si>
    <t>Crystallised</t>
  </si>
  <si>
    <t>Cry %</t>
  </si>
  <si>
    <t>Transfer in</t>
  </si>
  <si>
    <t>Investment - CJ CME</t>
  </si>
  <si>
    <t>Running Cash Total</t>
  </si>
  <si>
    <t>Total Value</t>
  </si>
  <si>
    <t>Investment Value</t>
  </si>
  <si>
    <t>PP Fees (£3,520 in total)</t>
  </si>
  <si>
    <t>PCLS Payment (£40k total, £30k drawdown)</t>
  </si>
  <si>
    <t>TPR Fee (£29 total)</t>
  </si>
  <si>
    <t>Transfer in (Aviva)</t>
  </si>
  <si>
    <t>PCLS Payment (£28k total, £21k drawdown)</t>
  </si>
  <si>
    <t>Revision of investment value</t>
  </si>
  <si>
    <t>PCLS Payment (£24,758.12 total, £18,568.59 drawdown)</t>
  </si>
  <si>
    <t>PP Fees (£4,840 in total)</t>
  </si>
  <si>
    <t>Ico Fee (£40 total)</t>
  </si>
  <si>
    <t>Cash only</t>
  </si>
  <si>
    <t>Reported Crystalllised Amounts</t>
  </si>
  <si>
    <t>Individual fees taken as a flat 1/11th of overall fee</t>
  </si>
  <si>
    <t>Revision of cash holdings (same figure reported in Feb 2020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</si>
</sst>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165" fontId="0" fillId="2" borderId="0" xfId="0" applyNumberFormat="1" applyFill="1"/>
    <xf numFmtId="14" fontId="1" fillId="0" borderId="0" xfId="0" applyNumberFormat="1" applyFon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22" sqref="E22"/>
    </sheetView>
  </sheetViews>
  <sheetFormatPr defaultRowHeight="15" x14ac:dyDescent="0.25"/>
  <cols>
    <col min="1" max="1" width="10.7109375" bestFit="1" customWidth="1"/>
    <col min="2" max="2" width="11.85546875" style="2" bestFit="1" customWidth="1"/>
    <col min="3" max="3" width="61.7109375" bestFit="1" customWidth="1"/>
    <col min="4" max="4" width="18" style="2" bestFit="1" customWidth="1"/>
    <col min="5" max="6" width="13.28515625" style="2" customWidth="1"/>
    <col min="7" max="7" width="13.5703125" style="2" bestFit="1" customWidth="1"/>
    <col min="8" max="8" width="11.42578125" style="3" customWidth="1"/>
    <col min="9" max="9" width="11.28515625" style="2" bestFit="1" customWidth="1"/>
    <col min="10" max="10" width="10.85546875" style="3" customWidth="1"/>
    <col min="12" max="12" width="29.7109375" style="2" bestFit="1" customWidth="1"/>
  </cols>
  <sheetData>
    <row r="1" spans="1:12" x14ac:dyDescent="0.25">
      <c r="A1" t="s">
        <v>0</v>
      </c>
      <c r="B1" s="2" t="s">
        <v>1</v>
      </c>
      <c r="C1" t="s">
        <v>2</v>
      </c>
      <c r="D1" s="2" t="s">
        <v>9</v>
      </c>
      <c r="E1" s="2" t="s">
        <v>11</v>
      </c>
      <c r="F1" s="2" t="s">
        <v>10</v>
      </c>
      <c r="G1" s="2" t="s">
        <v>3</v>
      </c>
      <c r="H1" s="3" t="s">
        <v>4</v>
      </c>
      <c r="I1" s="2" t="s">
        <v>5</v>
      </c>
      <c r="J1" s="3" t="s">
        <v>6</v>
      </c>
      <c r="L1" s="2" t="s">
        <v>22</v>
      </c>
    </row>
    <row r="3" spans="1:12" x14ac:dyDescent="0.25">
      <c r="A3" s="1">
        <v>43497</v>
      </c>
      <c r="B3" s="2">
        <v>281444.17</v>
      </c>
      <c r="C3" t="s">
        <v>7</v>
      </c>
      <c r="D3" s="2">
        <f>B3</f>
        <v>281444.17</v>
      </c>
      <c r="E3" s="2">
        <v>0</v>
      </c>
      <c r="F3" s="2">
        <f>D3+E3</f>
        <v>281444.17</v>
      </c>
      <c r="G3" s="2">
        <f>F3</f>
        <v>281444.17</v>
      </c>
      <c r="H3" s="3">
        <f>G3/F3</f>
        <v>1</v>
      </c>
      <c r="I3" s="2">
        <v>0</v>
      </c>
      <c r="J3" s="3">
        <f>I3/F3</f>
        <v>0</v>
      </c>
    </row>
    <row r="4" spans="1:12" x14ac:dyDescent="0.25">
      <c r="A4" s="4">
        <v>43500</v>
      </c>
      <c r="B4" s="5">
        <f>-(320)</f>
        <v>-320</v>
      </c>
      <c r="C4" s="6" t="s">
        <v>12</v>
      </c>
      <c r="D4" s="5">
        <f>D3+B4</f>
        <v>281124.17</v>
      </c>
      <c r="E4" s="5">
        <v>0</v>
      </c>
      <c r="F4" s="5">
        <f>D4+E4</f>
        <v>281124.17</v>
      </c>
      <c r="G4" s="5">
        <f>F4</f>
        <v>281124.17</v>
      </c>
      <c r="H4" s="7">
        <f>G4/F4</f>
        <v>1</v>
      </c>
      <c r="I4" s="5">
        <v>0</v>
      </c>
      <c r="J4" s="7">
        <f>I4/F4</f>
        <v>0</v>
      </c>
    </row>
    <row r="5" spans="1:12" x14ac:dyDescent="0.25">
      <c r="A5" s="1">
        <v>43510</v>
      </c>
      <c r="B5" s="2">
        <v>-252000</v>
      </c>
      <c r="C5" t="s">
        <v>8</v>
      </c>
      <c r="D5" s="2">
        <f>D3+B5</f>
        <v>29444.169999999984</v>
      </c>
      <c r="E5" s="2">
        <v>252000</v>
      </c>
      <c r="F5" s="2">
        <f>D5+E5</f>
        <v>281444.17</v>
      </c>
      <c r="G5" s="2">
        <f>F5</f>
        <v>281444.17</v>
      </c>
      <c r="H5" s="3">
        <f>G5/F5</f>
        <v>1</v>
      </c>
      <c r="I5" s="2">
        <v>0</v>
      </c>
      <c r="J5" s="3">
        <f>I5/F5</f>
        <v>0</v>
      </c>
    </row>
    <row r="6" spans="1:12" x14ac:dyDescent="0.25">
      <c r="A6" s="1">
        <v>43545</v>
      </c>
      <c r="B6" s="2">
        <v>122.65</v>
      </c>
      <c r="C6" t="s">
        <v>7</v>
      </c>
      <c r="D6" s="2">
        <f t="shared" ref="D6:D15" si="0">D5+B6</f>
        <v>29566.819999999985</v>
      </c>
      <c r="E6" s="2">
        <f>E5</f>
        <v>252000</v>
      </c>
      <c r="F6" s="2">
        <f t="shared" ref="F6:F16" si="1">D6+E6</f>
        <v>281566.82</v>
      </c>
      <c r="G6" s="2">
        <f t="shared" ref="G6" si="2">F6</f>
        <v>281566.82</v>
      </c>
      <c r="H6" s="3">
        <f t="shared" ref="H6:H16" si="3">G6/F6</f>
        <v>1</v>
      </c>
      <c r="I6" s="2">
        <v>0</v>
      </c>
      <c r="J6" s="3">
        <f t="shared" ref="J6:J16" si="4">I6/F6</f>
        <v>0</v>
      </c>
    </row>
    <row r="7" spans="1:12" x14ac:dyDescent="0.25">
      <c r="A7" s="1">
        <v>43567</v>
      </c>
      <c r="B7" s="2">
        <v>-10000</v>
      </c>
      <c r="C7" t="s">
        <v>13</v>
      </c>
      <c r="D7" s="2">
        <f t="shared" si="0"/>
        <v>19566.819999999985</v>
      </c>
      <c r="E7" s="2">
        <f t="shared" ref="E7:E12" si="5">E6</f>
        <v>252000</v>
      </c>
      <c r="F7" s="2">
        <f t="shared" si="1"/>
        <v>271566.82</v>
      </c>
      <c r="G7" s="2">
        <f>G6-40000</f>
        <v>241566.82</v>
      </c>
      <c r="H7" s="3">
        <f t="shared" si="3"/>
        <v>0.8895299506765959</v>
      </c>
      <c r="I7" s="2">
        <v>30000</v>
      </c>
      <c r="J7" s="3">
        <f t="shared" si="4"/>
        <v>0.11047004932340408</v>
      </c>
      <c r="L7" s="2">
        <v>40000</v>
      </c>
    </row>
    <row r="8" spans="1:12" x14ac:dyDescent="0.25">
      <c r="A8" s="1">
        <v>43651</v>
      </c>
      <c r="B8" s="2">
        <v>-10000</v>
      </c>
      <c r="C8" t="s">
        <v>13</v>
      </c>
      <c r="D8" s="2">
        <f t="shared" si="0"/>
        <v>9566.8199999999852</v>
      </c>
      <c r="E8" s="2">
        <f t="shared" si="5"/>
        <v>252000</v>
      </c>
      <c r="F8" s="2">
        <f t="shared" si="1"/>
        <v>261566.81999999998</v>
      </c>
      <c r="G8" s="2">
        <f>G7-40000</f>
        <v>201566.82</v>
      </c>
      <c r="H8" s="3">
        <f t="shared" si="3"/>
        <v>0.7706131075799294</v>
      </c>
      <c r="I8" s="2">
        <f>I7+30000</f>
        <v>60000</v>
      </c>
      <c r="J8" s="3">
        <f t="shared" si="4"/>
        <v>0.22938689242007074</v>
      </c>
      <c r="L8" s="2">
        <v>40000</v>
      </c>
    </row>
    <row r="9" spans="1:12" x14ac:dyDescent="0.25">
      <c r="A9" s="4">
        <v>43691</v>
      </c>
      <c r="B9" s="5">
        <f>-(2.63636363636364)</f>
        <v>-2.6363636363636362</v>
      </c>
      <c r="C9" s="6" t="s">
        <v>14</v>
      </c>
      <c r="D9" s="5">
        <f t="shared" si="0"/>
        <v>9564.1836363636212</v>
      </c>
      <c r="E9" s="5">
        <f t="shared" si="5"/>
        <v>252000</v>
      </c>
      <c r="F9" s="5">
        <f t="shared" si="1"/>
        <v>261564.18363636362</v>
      </c>
      <c r="G9" s="5">
        <f t="shared" ref="G9:G16" si="6">F9*H8</f>
        <v>201564.78838362551</v>
      </c>
      <c r="H9" s="7">
        <f t="shared" si="3"/>
        <v>0.7706131075799294</v>
      </c>
      <c r="I9" s="5">
        <f t="shared" ref="I9:I16" si="7">F9*J8</f>
        <v>59999.39525273817</v>
      </c>
      <c r="J9" s="7">
        <f t="shared" si="4"/>
        <v>0.22938689242007074</v>
      </c>
    </row>
    <row r="10" spans="1:12" x14ac:dyDescent="0.25">
      <c r="A10" s="4">
        <v>43754</v>
      </c>
      <c r="B10" s="5">
        <f>-(3.63636363636364)</f>
        <v>-3.6363636363636362</v>
      </c>
      <c r="C10" s="6" t="s">
        <v>20</v>
      </c>
      <c r="D10" s="5">
        <f t="shared" si="0"/>
        <v>9560.5472727272572</v>
      </c>
      <c r="E10" s="5">
        <f t="shared" si="5"/>
        <v>252000</v>
      </c>
      <c r="F10" s="5">
        <f t="shared" si="1"/>
        <v>261560.54727272724</v>
      </c>
      <c r="G10" s="5">
        <f t="shared" si="6"/>
        <v>201561.98615414338</v>
      </c>
      <c r="H10" s="7">
        <f t="shared" si="3"/>
        <v>0.7706131075799294</v>
      </c>
      <c r="I10" s="5">
        <f t="shared" si="7"/>
        <v>59998.561118583908</v>
      </c>
      <c r="J10" s="7">
        <f t="shared" si="4"/>
        <v>0.22938689242007074</v>
      </c>
    </row>
    <row r="11" spans="1:12" x14ac:dyDescent="0.25">
      <c r="A11" s="1">
        <v>43755</v>
      </c>
      <c r="B11" s="2">
        <v>16715.87</v>
      </c>
      <c r="C11" t="s">
        <v>15</v>
      </c>
      <c r="D11" s="2">
        <f t="shared" si="0"/>
        <v>26276.417272727256</v>
      </c>
      <c r="E11" s="2">
        <f t="shared" si="5"/>
        <v>252000</v>
      </c>
      <c r="F11" s="2">
        <f t="shared" si="1"/>
        <v>278276.41727272724</v>
      </c>
      <c r="G11" s="2">
        <f>G10+B11</f>
        <v>218277.85615414337</v>
      </c>
      <c r="H11" s="3">
        <f t="shared" si="3"/>
        <v>0.7843922179730316</v>
      </c>
      <c r="I11" s="2">
        <f>I10</f>
        <v>59998.561118583908</v>
      </c>
      <c r="J11" s="3">
        <f t="shared" si="4"/>
        <v>0.21560778202696851</v>
      </c>
    </row>
    <row r="12" spans="1:12" x14ac:dyDescent="0.25">
      <c r="A12" s="1">
        <v>43761</v>
      </c>
      <c r="B12" s="2">
        <v>-7000</v>
      </c>
      <c r="C12" t="s">
        <v>16</v>
      </c>
      <c r="D12" s="2">
        <f t="shared" si="0"/>
        <v>19276.417272727256</v>
      </c>
      <c r="E12" s="2">
        <f t="shared" si="5"/>
        <v>252000</v>
      </c>
      <c r="F12" s="2">
        <f t="shared" si="1"/>
        <v>271276.41727272724</v>
      </c>
      <c r="G12" s="2">
        <f>G11-28000</f>
        <v>190277.85615414337</v>
      </c>
      <c r="H12" s="3">
        <f t="shared" si="3"/>
        <v>0.70141687238094086</v>
      </c>
      <c r="I12" s="2">
        <f>I11+21000</f>
        <v>80998.561118583908</v>
      </c>
      <c r="J12" s="3">
        <f t="shared" si="4"/>
        <v>0.29858312761905931</v>
      </c>
      <c r="L12" s="2">
        <v>28000</v>
      </c>
    </row>
    <row r="13" spans="1:12" x14ac:dyDescent="0.25">
      <c r="A13" s="1">
        <v>43800</v>
      </c>
      <c r="B13" s="2">
        <v>0</v>
      </c>
      <c r="C13" t="s">
        <v>17</v>
      </c>
      <c r="D13" s="2">
        <f t="shared" si="0"/>
        <v>19276.417272727256</v>
      </c>
      <c r="E13" s="2">
        <v>128894.93</v>
      </c>
      <c r="F13" s="2">
        <f t="shared" si="1"/>
        <v>148171.34727272726</v>
      </c>
      <c r="G13" s="2">
        <f t="shared" si="6"/>
        <v>103929.88298050661</v>
      </c>
      <c r="H13" s="3">
        <f t="shared" si="3"/>
        <v>0.70141687238094086</v>
      </c>
      <c r="I13" s="2">
        <f t="shared" si="7"/>
        <v>44241.464292220677</v>
      </c>
      <c r="J13" s="3">
        <f t="shared" si="4"/>
        <v>0.29858312761905931</v>
      </c>
    </row>
    <row r="14" spans="1:12" x14ac:dyDescent="0.25">
      <c r="A14" s="1">
        <v>43860</v>
      </c>
      <c r="B14" s="2">
        <v>-6189.53</v>
      </c>
      <c r="C14" t="s">
        <v>18</v>
      </c>
      <c r="D14" s="2">
        <f t="shared" si="0"/>
        <v>13086.887272727257</v>
      </c>
      <c r="E14" s="2">
        <f>E13</f>
        <v>128894.93</v>
      </c>
      <c r="F14" s="2">
        <f t="shared" si="1"/>
        <v>141981.81727272726</v>
      </c>
      <c r="G14" s="2">
        <f>G13-24758.12</f>
        <v>79171.76298050661</v>
      </c>
      <c r="H14" s="3">
        <f t="shared" si="3"/>
        <v>0.55761902827619614</v>
      </c>
      <c r="I14" s="2">
        <f>I13+18568.59</f>
        <v>62810.054292220681</v>
      </c>
      <c r="J14" s="3">
        <f t="shared" si="4"/>
        <v>0.44238097172380408</v>
      </c>
      <c r="L14" s="2">
        <v>24758.12</v>
      </c>
    </row>
    <row r="15" spans="1:12" x14ac:dyDescent="0.25">
      <c r="A15" s="4">
        <v>43865</v>
      </c>
      <c r="B15" s="5">
        <f>-(4840 / 11)</f>
        <v>-440</v>
      </c>
      <c r="C15" s="6" t="s">
        <v>19</v>
      </c>
      <c r="D15" s="5">
        <f t="shared" si="0"/>
        <v>12646.887272727257</v>
      </c>
      <c r="E15" s="5">
        <f t="shared" ref="E15:E16" si="8">E14</f>
        <v>128894.93</v>
      </c>
      <c r="F15" s="5">
        <f t="shared" si="1"/>
        <v>141541.81727272726</v>
      </c>
      <c r="G15" s="5">
        <f t="shared" si="6"/>
        <v>78926.410608065096</v>
      </c>
      <c r="H15" s="7">
        <f t="shared" si="3"/>
        <v>0.55761902827619614</v>
      </c>
      <c r="I15" s="5">
        <f t="shared" si="7"/>
        <v>62615.406664662201</v>
      </c>
      <c r="J15" s="7">
        <f t="shared" si="4"/>
        <v>0.44238097172380408</v>
      </c>
    </row>
    <row r="16" spans="1:12" x14ac:dyDescent="0.25">
      <c r="A16" s="1">
        <v>43944</v>
      </c>
      <c r="B16" s="2">
        <v>0</v>
      </c>
      <c r="C16" t="s">
        <v>24</v>
      </c>
      <c r="D16" s="2">
        <v>10842.56</v>
      </c>
      <c r="E16" s="2">
        <f t="shared" si="8"/>
        <v>128894.93</v>
      </c>
      <c r="F16" s="2">
        <f t="shared" si="1"/>
        <v>139737.49</v>
      </c>
      <c r="G16" s="2">
        <f t="shared" si="6"/>
        <v>77920.283387554664</v>
      </c>
      <c r="H16" s="3">
        <f t="shared" si="3"/>
        <v>0.55761902827619614</v>
      </c>
      <c r="I16" s="2">
        <f t="shared" si="7"/>
        <v>61817.206612445349</v>
      </c>
      <c r="J16" s="3">
        <f t="shared" si="4"/>
        <v>0.44238097172380408</v>
      </c>
    </row>
    <row r="18" spans="1:12" s="10" customFormat="1" x14ac:dyDescent="0.25">
      <c r="A18" s="8">
        <v>43944</v>
      </c>
      <c r="B18" s="9">
        <v>0</v>
      </c>
      <c r="C18" s="10" t="s">
        <v>21</v>
      </c>
      <c r="D18" s="9">
        <f>D16</f>
        <v>10842.56</v>
      </c>
      <c r="E18" s="9">
        <v>0</v>
      </c>
      <c r="F18" s="9">
        <f>D18+E18</f>
        <v>10842.56</v>
      </c>
      <c r="G18" s="9">
        <f>F18*H16</f>
        <v>6046.017771226353</v>
      </c>
      <c r="H18" s="11"/>
      <c r="I18" s="9">
        <f>F18*J16</f>
        <v>4796.5422287736492</v>
      </c>
      <c r="J18" s="11"/>
      <c r="L18" s="9">
        <f>SUM(L3:L16)</f>
        <v>132758.12</v>
      </c>
    </row>
    <row r="21" spans="1:12" x14ac:dyDescent="0.25">
      <c r="A21" s="6"/>
      <c r="B21" s="2" t="s">
        <v>23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Gina Laptop</cp:lastModifiedBy>
  <dcterms:created xsi:type="dcterms:W3CDTF">2020-04-24T09:02:45Z</dcterms:created>
  <dcterms:modified xsi:type="dcterms:W3CDTF">2020-04-27T13:44:02Z</dcterms:modified>
</cp:coreProperties>
</file>