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W:\vpn\SSAS Scheme Files\PP Schemes\H\Hutchinson Pension Scheme Second Generation\Outbound\"/>
    </mc:Choice>
  </mc:AlternateContent>
  <xr:revisionPtr revIDLastSave="0" documentId="8_{D54A6470-F856-46D9-A8B8-ABEAC5383913}" xr6:coauthVersionLast="28" xr6:coauthVersionMax="28" xr10:uidLastSave="{00000000-0000-0000-0000-000000000000}"/>
  <bookViews>
    <workbookView xWindow="0" yWindow="0" windowWidth="19200" windowHeight="6450" xr2:uid="{00000000-000D-0000-FFFF-FFFF00000000}"/>
  </bookViews>
  <sheets>
    <sheet name="Sheet1" sheetId="1" r:id="rId1"/>
  </sheets>
  <calcPr calcId="171027"/>
</workbook>
</file>

<file path=xl/calcChain.xml><?xml version="1.0" encoding="utf-8"?>
<calcChain xmlns="http://schemas.openxmlformats.org/spreadsheetml/2006/main">
  <c r="I73" i="1" l="1"/>
  <c r="I76" i="1" s="1"/>
  <c r="L71" i="1"/>
  <c r="K60" i="1"/>
  <c r="K58" i="1"/>
  <c r="G58" i="1"/>
  <c r="F58" i="1"/>
  <c r="E58" i="1"/>
  <c r="D58" i="1"/>
  <c r="C58" i="1"/>
  <c r="B58" i="1"/>
  <c r="H51" i="1"/>
  <c r="H52" i="1" s="1"/>
  <c r="H61" i="1" s="1"/>
  <c r="H64" i="1" s="1"/>
  <c r="J50" i="1"/>
  <c r="J47" i="1"/>
  <c r="K46" i="1"/>
  <c r="J39" i="1"/>
  <c r="J36" i="1"/>
  <c r="J35" i="1"/>
  <c r="J34" i="1"/>
  <c r="J42" i="1" s="1"/>
  <c r="J51" i="1" s="1"/>
  <c r="G34" i="1"/>
  <c r="G40" i="1" s="1"/>
  <c r="J31" i="1"/>
  <c r="G31" i="1"/>
  <c r="G30" i="1"/>
  <c r="J27" i="1"/>
  <c r="J26" i="1"/>
  <c r="C23" i="1"/>
  <c r="G18" i="1"/>
  <c r="G23" i="1" s="1"/>
  <c r="F18" i="1"/>
  <c r="F19" i="1" s="1"/>
  <c r="E18" i="1"/>
  <c r="E19" i="1" s="1"/>
  <c r="D18" i="1"/>
  <c r="D19" i="1" s="1"/>
  <c r="C18" i="1"/>
  <c r="C19" i="1" s="1"/>
  <c r="C25" i="1" s="1"/>
  <c r="J17" i="1"/>
  <c r="J16" i="1"/>
  <c r="J15" i="1"/>
  <c r="J14" i="1"/>
  <c r="J13" i="1"/>
  <c r="G8" i="1"/>
  <c r="F8" i="1"/>
  <c r="E8" i="1"/>
  <c r="D8" i="1"/>
  <c r="C8" i="1"/>
  <c r="F7" i="1"/>
  <c r="E7" i="1"/>
  <c r="D7" i="1"/>
  <c r="C7" i="1"/>
  <c r="B7" i="1"/>
  <c r="B8" i="1" s="1"/>
  <c r="G5" i="1"/>
  <c r="J4" i="1"/>
  <c r="J3" i="1"/>
  <c r="I77" i="1" l="1"/>
  <c r="I85" i="1" s="1"/>
  <c r="I88" i="1" s="1"/>
  <c r="I89" i="1" s="1"/>
  <c r="I82" i="1"/>
  <c r="C30" i="1"/>
  <c r="G41" i="1"/>
  <c r="G48" i="1" s="1"/>
  <c r="G51" i="1" s="1"/>
  <c r="G52" i="1" s="1"/>
  <c r="G61" i="1" s="1"/>
  <c r="G64" i="1" s="1"/>
  <c r="G45" i="1"/>
  <c r="H65" i="1"/>
  <c r="H73" i="1" s="1"/>
  <c r="H76" i="1" s="1"/>
  <c r="H70" i="1"/>
  <c r="B12" i="1"/>
  <c r="D23" i="1"/>
  <c r="D30" i="1" s="1"/>
  <c r="J7" i="1"/>
  <c r="E23" i="1"/>
  <c r="E30" i="1" s="1"/>
  <c r="G19" i="1"/>
  <c r="F23" i="1"/>
  <c r="F30" i="1" s="1"/>
  <c r="H82" i="1" l="1"/>
  <c r="H77" i="1"/>
  <c r="H85" i="1" s="1"/>
  <c r="H88" i="1" s="1"/>
  <c r="H89" i="1" s="1"/>
  <c r="G65" i="1"/>
  <c r="G73" i="1" s="1"/>
  <c r="G76" i="1" s="1"/>
  <c r="G70" i="1"/>
  <c r="F31" i="1"/>
  <c r="F34" i="1"/>
  <c r="F40" i="1" s="1"/>
  <c r="E31" i="1"/>
  <c r="E34" i="1"/>
  <c r="E40" i="1" s="1"/>
  <c r="C34" i="1"/>
  <c r="C31" i="1"/>
  <c r="C37" i="1" s="1"/>
  <c r="C40" i="1" s="1"/>
  <c r="D31" i="1"/>
  <c r="D34" i="1"/>
  <c r="D40" i="1" s="1"/>
  <c r="B18" i="1"/>
  <c r="J12" i="1"/>
  <c r="J19" i="1" s="1"/>
  <c r="J23" i="1" s="1"/>
  <c r="F45" i="1" l="1"/>
  <c r="F41" i="1"/>
  <c r="F48" i="1" s="1"/>
  <c r="F51" i="1" s="1"/>
  <c r="F52" i="1" s="1"/>
  <c r="F61" i="1" s="1"/>
  <c r="F64" i="1" s="1"/>
  <c r="G82" i="1"/>
  <c r="G77" i="1"/>
  <c r="G85" i="1" s="1"/>
  <c r="G88" i="1" s="1"/>
  <c r="G89" i="1" s="1"/>
  <c r="B19" i="1"/>
  <c r="B25" i="1" s="1"/>
  <c r="B23" i="1"/>
  <c r="B30" i="1" s="1"/>
  <c r="K18" i="1"/>
  <c r="M18" i="1" s="1"/>
  <c r="C41" i="1"/>
  <c r="C48" i="1" s="1"/>
  <c r="C45" i="1"/>
  <c r="E41" i="1"/>
  <c r="E48" i="1" s="1"/>
  <c r="E45" i="1"/>
  <c r="D41" i="1"/>
  <c r="D48" i="1" s="1"/>
  <c r="D45" i="1"/>
  <c r="D51" i="1" l="1"/>
  <c r="D52" i="1" s="1"/>
  <c r="D61" i="1" s="1"/>
  <c r="D64" i="1" s="1"/>
  <c r="E51" i="1"/>
  <c r="E52" i="1" s="1"/>
  <c r="E61" i="1" s="1"/>
  <c r="E64" i="1" s="1"/>
  <c r="F65" i="1"/>
  <c r="F73" i="1" s="1"/>
  <c r="F76" i="1" s="1"/>
  <c r="F70" i="1"/>
  <c r="B31" i="1"/>
  <c r="B37" i="1" s="1"/>
  <c r="B40" i="1" s="1"/>
  <c r="B34" i="1"/>
  <c r="C51" i="1"/>
  <c r="C52" i="1" s="1"/>
  <c r="C61" i="1" s="1"/>
  <c r="C64" i="1" s="1"/>
  <c r="B45" i="1" l="1"/>
  <c r="K45" i="1" s="1"/>
  <c r="B41" i="1"/>
  <c r="B48" i="1" s="1"/>
  <c r="B51" i="1" s="1"/>
  <c r="B52" i="1" s="1"/>
  <c r="B61" i="1" s="1"/>
  <c r="B64" i="1" s="1"/>
  <c r="F82" i="1"/>
  <c r="F77" i="1"/>
  <c r="F85" i="1" s="1"/>
  <c r="F88" i="1" s="1"/>
  <c r="F89" i="1" s="1"/>
  <c r="E65" i="1"/>
  <c r="E73" i="1" s="1"/>
  <c r="E76" i="1" s="1"/>
  <c r="E70" i="1"/>
  <c r="C65" i="1"/>
  <c r="C73" i="1" s="1"/>
  <c r="C76" i="1" s="1"/>
  <c r="C70" i="1"/>
  <c r="D65" i="1"/>
  <c r="D73" i="1" s="1"/>
  <c r="D70" i="1"/>
  <c r="C77" i="1" l="1"/>
  <c r="C85" i="1" s="1"/>
  <c r="C82" i="1"/>
  <c r="E82" i="1"/>
  <c r="E77" i="1"/>
  <c r="E85" i="1" s="1"/>
  <c r="E88" i="1" s="1"/>
  <c r="E89" i="1" s="1"/>
  <c r="B65" i="1"/>
  <c r="B73" i="1" s="1"/>
  <c r="B76" i="1" s="1"/>
  <c r="B70" i="1"/>
  <c r="L70" i="1" s="1"/>
  <c r="K64" i="1"/>
  <c r="D76" i="1"/>
  <c r="D82" i="1" l="1"/>
  <c r="D77" i="1"/>
  <c r="D85" i="1" s="1"/>
  <c r="D88" i="1" s="1"/>
  <c r="D89" i="1" s="1"/>
  <c r="B77" i="1"/>
  <c r="B85" i="1" s="1"/>
  <c r="B82" i="1"/>
  <c r="C88" i="1"/>
  <c r="C89" i="1" s="1"/>
  <c r="B88" i="1" l="1"/>
  <c r="B89" i="1" s="1"/>
</calcChain>
</file>

<file path=xl/sharedStrings.xml><?xml version="1.0" encoding="utf-8"?>
<sst xmlns="http://schemas.openxmlformats.org/spreadsheetml/2006/main" count="70" uniqueCount="29">
  <si>
    <t>Derek Hutchinson</t>
  </si>
  <si>
    <t>Derek Hutchinson - Crystallised</t>
  </si>
  <si>
    <t>Hayley</t>
  </si>
  <si>
    <t>Martin</t>
  </si>
  <si>
    <t>Carole</t>
  </si>
  <si>
    <t>Michael</t>
  </si>
  <si>
    <t>Unallocated</t>
  </si>
  <si>
    <t>Emma</t>
  </si>
  <si>
    <t>Calcs</t>
  </si>
  <si>
    <t>OPENING BALANCE</t>
  </si>
  <si>
    <t>CONTRIBUTIONS</t>
  </si>
  <si>
    <t>INVESTMENT INCOME</t>
  </si>
  <si>
    <t>CHANGE IN VALUE</t>
  </si>
  <si>
    <t>PENSIONS PAID</t>
  </si>
  <si>
    <t>Total Share of fund at 2009</t>
  </si>
  <si>
    <t>Share of fund as a %</t>
  </si>
  <si>
    <t>TRANSFER IN</t>
  </si>
  <si>
    <t>Total Share of fund at 2010</t>
  </si>
  <si>
    <t>INCOME AND INVESTMENT NET</t>
  </si>
  <si>
    <t>Total Share of fund at 2011</t>
  </si>
  <si>
    <t>Total Share of fund at 2012</t>
  </si>
  <si>
    <t>Total Share of fund at 2013</t>
  </si>
  <si>
    <t>2014/2015</t>
  </si>
  <si>
    <t>Total Share of fund at 2015</t>
  </si>
  <si>
    <t>2015/2016</t>
  </si>
  <si>
    <t>`</t>
  </si>
  <si>
    <t>Total Share of fund at 2016</t>
  </si>
  <si>
    <t>2016/17</t>
  </si>
  <si>
    <t>Total Share of fund at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</si>
</sst>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"/>
  </numFmts>
  <fonts count="5" x14ac:knownFonts="1">
    <font>
      <sz val="10"/>
      <color rgb="FF000000"/>
      <name val="Arial"/>
    </font>
    <font>
      <sz val="10"/>
      <name val="Arial"/>
    </font>
    <font>
      <sz val="11"/>
      <color rgb="FF000000"/>
      <name val="Calibri"/>
    </font>
    <font>
      <sz val="11"/>
      <color rgb="FFFF0000"/>
      <name val="Calibri"/>
    </font>
    <font>
      <sz val="10"/>
      <color rgb="FFFF000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/>
    <xf numFmtId="0" fontId="2" fillId="0" borderId="0" xfId="0" applyFont="1" applyAlignment="1"/>
    <xf numFmtId="164" fontId="2" fillId="0" borderId="0" xfId="0" applyNumberFormat="1" applyFont="1" applyAlignment="1"/>
    <xf numFmtId="14" fontId="2" fillId="0" borderId="0" xfId="0" applyNumberFormat="1" applyFont="1" applyAlignment="1"/>
    <xf numFmtId="164" fontId="1" fillId="0" borderId="0" xfId="0" applyNumberFormat="1" applyFont="1"/>
    <xf numFmtId="0" fontId="3" fillId="0" borderId="0" xfId="0" applyFont="1" applyAlignment="1"/>
    <xf numFmtId="10" fontId="3" fillId="0" borderId="0" xfId="0" applyNumberFormat="1" applyFont="1" applyAlignment="1"/>
    <xf numFmtId="0" fontId="4" fillId="0" borderId="0" xfId="0" applyFont="1"/>
    <xf numFmtId="164" fontId="3" fillId="0" borderId="0" xfId="0" applyNumberFormat="1" applyFont="1" applyAlignment="1"/>
    <xf numFmtId="4" fontId="3" fillId="0" borderId="0" xfId="0" applyNumberFormat="1" applyFont="1" applyAlignment="1"/>
    <xf numFmtId="164" fontId="1" fillId="0" borderId="0" xfId="0" applyNumberFormat="1" applyFont="1" applyAlignment="1"/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9"/>
  <sheetViews>
    <sheetView tabSelected="1" workbookViewId="0">
      <pane ySplit="1" topLeftCell="A2" activePane="bottomLeft" state="frozen"/>
      <selection pane="bottomLeft" activeCell="B3" sqref="B3"/>
    </sheetView>
  </sheetViews>
  <sheetFormatPr defaultColWidth="14.453125" defaultRowHeight="15.75" customHeight="1" x14ac:dyDescent="0.25"/>
  <cols>
    <col min="1" max="21" width="34.54296875" customWidth="1"/>
  </cols>
  <sheetData>
    <row r="1" spans="1:21" ht="14.5" x14ac:dyDescent="0.35">
      <c r="A1" s="1">
        <v>2009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M1" s="2"/>
    </row>
    <row r="2" spans="1:21" ht="14.5" x14ac:dyDescent="0.35">
      <c r="A2" s="3" t="s">
        <v>9</v>
      </c>
      <c r="B2" s="4">
        <v>0</v>
      </c>
      <c r="C2" s="4">
        <v>0</v>
      </c>
      <c r="D2" s="4">
        <v>0</v>
      </c>
      <c r="E2" s="4">
        <v>0</v>
      </c>
      <c r="F2" s="4">
        <v>0</v>
      </c>
      <c r="G2" s="4">
        <v>0</v>
      </c>
      <c r="H2" s="4"/>
      <c r="I2" s="4"/>
      <c r="M2" s="5">
        <v>38792</v>
      </c>
    </row>
    <row r="3" spans="1:21" ht="14.5" x14ac:dyDescent="0.35">
      <c r="A3" s="3" t="s">
        <v>10</v>
      </c>
      <c r="B3" s="4">
        <v>100000</v>
      </c>
      <c r="C3" s="4">
        <v>0</v>
      </c>
      <c r="D3" s="4">
        <v>0</v>
      </c>
      <c r="E3" s="4">
        <v>0</v>
      </c>
      <c r="F3" s="4">
        <v>0</v>
      </c>
      <c r="G3" s="4">
        <v>0</v>
      </c>
      <c r="H3" s="4">
        <v>0</v>
      </c>
      <c r="I3" s="4"/>
      <c r="J3" s="6">
        <f t="shared" ref="J3:J4" si="0">SUM(B3:G3)</f>
        <v>100000</v>
      </c>
      <c r="M3" s="2"/>
    </row>
    <row r="4" spans="1:21" ht="14.5" x14ac:dyDescent="0.35">
      <c r="A4" s="3" t="s">
        <v>11</v>
      </c>
      <c r="B4" s="4">
        <v>0</v>
      </c>
      <c r="C4" s="4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4"/>
      <c r="J4" s="6">
        <f t="shared" si="0"/>
        <v>0</v>
      </c>
      <c r="M4" s="2"/>
    </row>
    <row r="5" spans="1:21" ht="14.5" x14ac:dyDescent="0.35">
      <c r="A5" s="3" t="s">
        <v>12</v>
      </c>
      <c r="B5" s="4">
        <v>7</v>
      </c>
      <c r="C5" s="4">
        <v>0</v>
      </c>
      <c r="D5" s="4">
        <v>0</v>
      </c>
      <c r="E5" s="4">
        <v>0</v>
      </c>
      <c r="F5" s="4">
        <v>0</v>
      </c>
      <c r="G5" s="4">
        <f>$J$5/4</f>
        <v>1.75</v>
      </c>
      <c r="H5" s="4">
        <v>0</v>
      </c>
      <c r="I5" s="4"/>
      <c r="J5" s="1">
        <v>7</v>
      </c>
      <c r="M5" s="2"/>
    </row>
    <row r="6" spans="1:21" ht="14.5" x14ac:dyDescent="0.35">
      <c r="A6" s="3" t="s">
        <v>13</v>
      </c>
      <c r="B6" s="4">
        <v>0</v>
      </c>
      <c r="C6" s="4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4"/>
      <c r="J6" s="1">
        <v>7</v>
      </c>
      <c r="M6" s="2"/>
    </row>
    <row r="7" spans="1:21" ht="14.5" x14ac:dyDescent="0.35">
      <c r="A7" s="3" t="s">
        <v>14</v>
      </c>
      <c r="B7" s="4">
        <f t="shared" ref="B7:F7" si="1">B3+B5</f>
        <v>100007</v>
      </c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v>0</v>
      </c>
      <c r="H7" s="4">
        <v>0</v>
      </c>
      <c r="I7" s="4"/>
      <c r="J7" s="6">
        <f>SUM(B7:G7)</f>
        <v>100007</v>
      </c>
      <c r="M7" s="2"/>
    </row>
    <row r="8" spans="1:21" ht="14.5" x14ac:dyDescent="0.35">
      <c r="A8" s="7" t="s">
        <v>15</v>
      </c>
      <c r="B8" s="8">
        <f t="shared" ref="B8:G8" si="2">B7/100007</f>
        <v>1</v>
      </c>
      <c r="C8" s="8">
        <f t="shared" si="2"/>
        <v>0</v>
      </c>
      <c r="D8" s="8">
        <f t="shared" si="2"/>
        <v>0</v>
      </c>
      <c r="E8" s="8">
        <f t="shared" si="2"/>
        <v>0</v>
      </c>
      <c r="F8" s="8">
        <f t="shared" si="2"/>
        <v>0</v>
      </c>
      <c r="G8" s="8">
        <f t="shared" si="2"/>
        <v>0</v>
      </c>
      <c r="H8" s="8">
        <v>0</v>
      </c>
      <c r="I8" s="8"/>
      <c r="J8" s="9"/>
      <c r="K8" s="9"/>
      <c r="M8" s="10">
        <v>0</v>
      </c>
      <c r="N8" s="9"/>
      <c r="O8" s="9"/>
      <c r="P8" s="9"/>
      <c r="Q8" s="9"/>
      <c r="R8" s="9"/>
      <c r="S8" s="9"/>
      <c r="T8" s="9"/>
      <c r="U8" s="9"/>
    </row>
    <row r="9" spans="1:21" ht="14.5" x14ac:dyDescent="0.35">
      <c r="J9" s="10">
        <v>0</v>
      </c>
    </row>
    <row r="10" spans="1:21" ht="14.5" x14ac:dyDescent="0.35">
      <c r="J10" s="4"/>
    </row>
    <row r="11" spans="1:21" ht="14.5" x14ac:dyDescent="0.35">
      <c r="A11" s="1">
        <v>2010</v>
      </c>
      <c r="J11" s="4"/>
    </row>
    <row r="12" spans="1:21" ht="14.5" x14ac:dyDescent="0.35">
      <c r="A12" s="3" t="s">
        <v>9</v>
      </c>
      <c r="B12" s="4">
        <f>B7</f>
        <v>100007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/>
      <c r="J12" s="4">
        <f t="shared" ref="J12:J17" si="3">G12+F12+E12+D12+C12+B12</f>
        <v>100007</v>
      </c>
    </row>
    <row r="13" spans="1:21" ht="14.5" x14ac:dyDescent="0.35">
      <c r="A13" s="3" t="s">
        <v>10</v>
      </c>
      <c r="B13" s="4">
        <v>0</v>
      </c>
      <c r="C13" s="4">
        <v>200000</v>
      </c>
      <c r="D13" s="4">
        <v>0</v>
      </c>
      <c r="E13" s="4">
        <v>0</v>
      </c>
      <c r="F13" s="4">
        <v>0</v>
      </c>
      <c r="G13" s="4">
        <v>0</v>
      </c>
      <c r="H13" s="4">
        <v>0</v>
      </c>
      <c r="I13" s="4"/>
      <c r="J13" s="4">
        <f t="shared" si="3"/>
        <v>200000</v>
      </c>
    </row>
    <row r="14" spans="1:21" ht="14.5" x14ac:dyDescent="0.35">
      <c r="A14" s="3" t="s">
        <v>16</v>
      </c>
      <c r="B14" s="4"/>
      <c r="C14" s="4">
        <v>745183</v>
      </c>
      <c r="D14" s="4"/>
      <c r="E14" s="4"/>
      <c r="F14" s="4"/>
      <c r="G14" s="4"/>
      <c r="H14" s="4"/>
      <c r="I14" s="4"/>
      <c r="J14" s="4">
        <f t="shared" si="3"/>
        <v>745183</v>
      </c>
      <c r="L14" s="4"/>
    </row>
    <row r="15" spans="1:21" ht="14.5" x14ac:dyDescent="0.35">
      <c r="A15" s="3" t="s">
        <v>11</v>
      </c>
      <c r="B15" s="1">
        <v>31</v>
      </c>
      <c r="C15" s="4">
        <v>428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4"/>
      <c r="J15" s="4">
        <f t="shared" si="3"/>
        <v>459</v>
      </c>
    </row>
    <row r="16" spans="1:21" ht="14.5" x14ac:dyDescent="0.35">
      <c r="A16" s="3" t="s">
        <v>12</v>
      </c>
      <c r="B16" s="4"/>
      <c r="C16" s="4"/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/>
      <c r="J16" s="4">
        <f t="shared" si="3"/>
        <v>0</v>
      </c>
    </row>
    <row r="17" spans="1:13" ht="14.5" x14ac:dyDescent="0.35">
      <c r="A17" s="3" t="s">
        <v>13</v>
      </c>
      <c r="B17" s="4">
        <v>0</v>
      </c>
      <c r="C17" s="4">
        <v>-236379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4"/>
      <c r="J17" s="4">
        <f t="shared" si="3"/>
        <v>-236379</v>
      </c>
    </row>
    <row r="18" spans="1:13" ht="14.5" x14ac:dyDescent="0.35">
      <c r="A18" s="3" t="s">
        <v>17</v>
      </c>
      <c r="B18" s="4">
        <f t="shared" ref="B18:F18" si="4">B17+B16+B15+B14+B13+B12</f>
        <v>100038</v>
      </c>
      <c r="C18" s="4">
        <f t="shared" si="4"/>
        <v>709232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>G13+G16</f>
        <v>0</v>
      </c>
      <c r="H18" s="4">
        <v>0</v>
      </c>
      <c r="I18" s="4"/>
      <c r="J18" s="4"/>
      <c r="K18" s="6">
        <f>SUM(B18:J18)</f>
        <v>809270</v>
      </c>
      <c r="M18" s="6">
        <f>SUM(B18:L18)</f>
        <v>1618540</v>
      </c>
    </row>
    <row r="19" spans="1:13" ht="14.5" x14ac:dyDescent="0.35">
      <c r="A19" s="7" t="s">
        <v>15</v>
      </c>
      <c r="B19" s="8">
        <f t="shared" ref="B19:G19" si="5">B18/809309</f>
        <v>0.12360915299347962</v>
      </c>
      <c r="C19" s="8">
        <f t="shared" si="5"/>
        <v>0.87634265774877085</v>
      </c>
      <c r="D19" s="8">
        <f t="shared" si="5"/>
        <v>0</v>
      </c>
      <c r="E19" s="8">
        <f t="shared" si="5"/>
        <v>0</v>
      </c>
      <c r="F19" s="8">
        <f t="shared" si="5"/>
        <v>0</v>
      </c>
      <c r="G19" s="8">
        <f t="shared" si="5"/>
        <v>0</v>
      </c>
      <c r="H19" s="8">
        <v>0</v>
      </c>
      <c r="I19" s="8"/>
      <c r="J19" s="11">
        <f>SUM(J12:J18)</f>
        <v>809270</v>
      </c>
    </row>
    <row r="21" spans="1:13" ht="14.5" x14ac:dyDescent="0.35">
      <c r="J21" s="4"/>
    </row>
    <row r="22" spans="1:13" ht="14.5" x14ac:dyDescent="0.35">
      <c r="A22" s="1">
        <v>2011</v>
      </c>
      <c r="J22" s="4"/>
    </row>
    <row r="23" spans="1:13" ht="14.5" x14ac:dyDescent="0.35">
      <c r="A23" s="3" t="s">
        <v>9</v>
      </c>
      <c r="B23" s="4">
        <f t="shared" ref="B23:G23" si="6">B18</f>
        <v>100038</v>
      </c>
      <c r="C23" s="4">
        <f t="shared" si="6"/>
        <v>709232</v>
      </c>
      <c r="D23" s="4">
        <f t="shared" si="6"/>
        <v>0</v>
      </c>
      <c r="E23" s="4">
        <f t="shared" si="6"/>
        <v>0</v>
      </c>
      <c r="F23" s="4">
        <f t="shared" si="6"/>
        <v>0</v>
      </c>
      <c r="G23" s="4">
        <f t="shared" si="6"/>
        <v>0</v>
      </c>
      <c r="H23" s="4">
        <v>0</v>
      </c>
      <c r="I23" s="4"/>
      <c r="J23" s="4">
        <f>J19</f>
        <v>809270</v>
      </c>
    </row>
    <row r="24" spans="1:13" ht="14.5" x14ac:dyDescent="0.35">
      <c r="A24" s="3" t="s">
        <v>10</v>
      </c>
      <c r="B24" s="4">
        <v>200000</v>
      </c>
      <c r="C24" s="1">
        <v>0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/>
      <c r="J24" s="4">
        <v>200000</v>
      </c>
    </row>
    <row r="25" spans="1:13" ht="14.5" x14ac:dyDescent="0.35">
      <c r="A25" s="3" t="s">
        <v>18</v>
      </c>
      <c r="B25" s="4">
        <f>B19*J25</f>
        <v>-1380.3434114781869</v>
      </c>
      <c r="C25" s="12">
        <f>C19*J25</f>
        <v>-9786.1184590805242</v>
      </c>
      <c r="D25" s="4"/>
      <c r="E25" s="4"/>
      <c r="F25" s="4"/>
      <c r="G25" s="4"/>
      <c r="H25" s="4"/>
      <c r="I25" s="4"/>
      <c r="J25" s="4">
        <v>-11167</v>
      </c>
    </row>
    <row r="26" spans="1:13" ht="14.5" x14ac:dyDescent="0.35">
      <c r="A26" s="3" t="s">
        <v>16</v>
      </c>
      <c r="B26" s="4">
        <v>0</v>
      </c>
      <c r="C26" s="4">
        <v>0</v>
      </c>
      <c r="D26" s="4"/>
      <c r="E26" s="4"/>
      <c r="F26" s="4"/>
      <c r="G26" s="4"/>
      <c r="H26" s="4"/>
      <c r="I26" s="4"/>
      <c r="J26" s="4">
        <f t="shared" ref="J26:J27" si="7">G26+F26+E26+D26+C26+B26</f>
        <v>0</v>
      </c>
    </row>
    <row r="27" spans="1:13" ht="14.5" x14ac:dyDescent="0.35">
      <c r="A27" s="3" t="s">
        <v>13</v>
      </c>
      <c r="B27" s="4">
        <v>0</v>
      </c>
      <c r="C27" s="4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4"/>
      <c r="J27" s="4">
        <f t="shared" si="7"/>
        <v>0</v>
      </c>
    </row>
    <row r="28" spans="1:13" ht="14.5" x14ac:dyDescent="0.35">
      <c r="A28" s="3"/>
      <c r="B28" s="1"/>
      <c r="C28" s="1"/>
      <c r="D28" s="4"/>
      <c r="E28" s="4"/>
      <c r="F28" s="4"/>
      <c r="G28" s="4"/>
      <c r="H28" s="4"/>
      <c r="I28" s="4"/>
      <c r="J28" s="4"/>
    </row>
    <row r="30" spans="1:13" ht="14.5" x14ac:dyDescent="0.35">
      <c r="A30" s="3" t="s">
        <v>19</v>
      </c>
      <c r="B30" s="4">
        <f t="shared" ref="B30:F30" si="8">SUM(B23:B28)</f>
        <v>298657.65658852179</v>
      </c>
      <c r="C30" s="4">
        <f t="shared" si="8"/>
        <v>699445.88154091942</v>
      </c>
      <c r="D30" s="4">
        <f t="shared" si="8"/>
        <v>0</v>
      </c>
      <c r="E30" s="4">
        <f t="shared" si="8"/>
        <v>0</v>
      </c>
      <c r="F30" s="4">
        <f t="shared" si="8"/>
        <v>0</v>
      </c>
      <c r="G30" s="4">
        <f>G24+G28</f>
        <v>0</v>
      </c>
      <c r="H30" s="4">
        <v>0</v>
      </c>
      <c r="I30" s="4"/>
      <c r="J30" s="1">
        <v>998103</v>
      </c>
    </row>
    <row r="31" spans="1:13" ht="14.5" x14ac:dyDescent="0.35">
      <c r="A31" s="7" t="s">
        <v>15</v>
      </c>
      <c r="B31" s="8">
        <f t="shared" ref="B31:C31" si="9">B30/998103</f>
        <v>0.29922528695788086</v>
      </c>
      <c r="C31" s="8">
        <f t="shared" si="9"/>
        <v>0.70077525219433212</v>
      </c>
      <c r="D31" s="8">
        <f t="shared" ref="D31:G31" si="10">D30/809309</f>
        <v>0</v>
      </c>
      <c r="E31" s="8">
        <f t="shared" si="10"/>
        <v>0</v>
      </c>
      <c r="F31" s="8">
        <f t="shared" si="10"/>
        <v>0</v>
      </c>
      <c r="G31" s="8">
        <f t="shared" si="10"/>
        <v>0</v>
      </c>
      <c r="H31" s="8">
        <v>0</v>
      </c>
      <c r="I31" s="8"/>
      <c r="J31" s="8">
        <f>J30/809309</f>
        <v>1.2332780186554209</v>
      </c>
    </row>
    <row r="33" spans="1:11" ht="12.5" x14ac:dyDescent="0.25">
      <c r="A33" s="1">
        <v>2012</v>
      </c>
    </row>
    <row r="34" spans="1:11" ht="14.5" x14ac:dyDescent="0.35">
      <c r="A34" s="3" t="s">
        <v>9</v>
      </c>
      <c r="B34" s="4">
        <f t="shared" ref="B34:F34" si="11">B30</f>
        <v>298657.65658852179</v>
      </c>
      <c r="C34" s="4">
        <f t="shared" si="11"/>
        <v>699445.88154091942</v>
      </c>
      <c r="D34" s="4">
        <f t="shared" si="11"/>
        <v>0</v>
      </c>
      <c r="E34" s="4">
        <f t="shared" si="11"/>
        <v>0</v>
      </c>
      <c r="F34" s="4">
        <f t="shared" si="11"/>
        <v>0</v>
      </c>
      <c r="G34" s="4">
        <f>G27</f>
        <v>0</v>
      </c>
      <c r="H34" s="4">
        <v>0</v>
      </c>
      <c r="I34" s="4"/>
      <c r="J34" s="4">
        <f>J30</f>
        <v>998103</v>
      </c>
    </row>
    <row r="35" spans="1:11" ht="14.5" x14ac:dyDescent="0.35">
      <c r="A35" s="3" t="s">
        <v>10</v>
      </c>
      <c r="B35" s="4">
        <v>50000</v>
      </c>
      <c r="C35" s="1">
        <v>0</v>
      </c>
      <c r="D35" s="4">
        <v>50000</v>
      </c>
      <c r="E35" s="4">
        <v>50000</v>
      </c>
      <c r="F35" s="4">
        <v>50000</v>
      </c>
      <c r="G35" s="4">
        <v>50000</v>
      </c>
      <c r="H35" s="4">
        <v>0</v>
      </c>
      <c r="I35" s="4"/>
      <c r="J35" s="4">
        <f t="shared" ref="J35:J36" si="12">G35+F35+E35+D35+C35+B35</f>
        <v>250000</v>
      </c>
    </row>
    <row r="36" spans="1:11" ht="14.5" x14ac:dyDescent="0.35">
      <c r="A36" s="3" t="s">
        <v>16</v>
      </c>
      <c r="B36" s="4">
        <v>0</v>
      </c>
      <c r="C36" s="4">
        <v>0</v>
      </c>
      <c r="D36" s="4"/>
      <c r="E36" s="4"/>
      <c r="F36" s="4"/>
      <c r="G36" s="4"/>
      <c r="H36" s="4"/>
      <c r="I36" s="4"/>
      <c r="J36" s="4">
        <f t="shared" si="12"/>
        <v>0</v>
      </c>
    </row>
    <row r="37" spans="1:11" ht="14.5" x14ac:dyDescent="0.35">
      <c r="A37" s="3" t="s">
        <v>18</v>
      </c>
      <c r="B37" s="4">
        <f>B31*J37</f>
        <v>24482.912204180771</v>
      </c>
      <c r="C37" s="1">
        <f>C31*J37</f>
        <v>57338.13190979245</v>
      </c>
      <c r="D37" s="4"/>
      <c r="E37" s="4"/>
      <c r="F37" s="4"/>
      <c r="G37" s="4"/>
      <c r="H37" s="4"/>
      <c r="I37" s="4"/>
      <c r="J37" s="4">
        <v>81821</v>
      </c>
    </row>
    <row r="38" spans="1:11" ht="14.5" x14ac:dyDescent="0.35">
      <c r="A38" s="3"/>
      <c r="B38" s="1"/>
      <c r="C38" s="1"/>
      <c r="D38" s="1"/>
      <c r="E38" s="1"/>
      <c r="F38" s="1"/>
      <c r="G38" s="1"/>
      <c r="H38" s="1"/>
      <c r="I38" s="1"/>
      <c r="J38" s="4"/>
    </row>
    <row r="39" spans="1:11" ht="14.5" x14ac:dyDescent="0.35">
      <c r="A39" s="3" t="s">
        <v>13</v>
      </c>
      <c r="B39" s="4">
        <v>0</v>
      </c>
      <c r="C39" s="4">
        <v>0</v>
      </c>
      <c r="D39" s="4">
        <v>0</v>
      </c>
      <c r="E39" s="4">
        <v>0</v>
      </c>
      <c r="F39" s="4">
        <v>0</v>
      </c>
      <c r="G39" s="4">
        <v>0</v>
      </c>
      <c r="H39" s="4">
        <v>0</v>
      </c>
      <c r="I39" s="4"/>
      <c r="J39" s="4">
        <f>G39+F39+E39+D39+C39+B39</f>
        <v>0</v>
      </c>
    </row>
    <row r="40" spans="1:11" ht="14.5" x14ac:dyDescent="0.35">
      <c r="A40" s="3" t="s">
        <v>20</v>
      </c>
      <c r="B40" s="4">
        <f t="shared" ref="B40:G40" si="13">B39+B38+B37+B36+B35+B34</f>
        <v>373140.56879270257</v>
      </c>
      <c r="C40" s="4">
        <f t="shared" si="13"/>
        <v>756784.01345071185</v>
      </c>
      <c r="D40" s="4">
        <f t="shared" si="13"/>
        <v>50000</v>
      </c>
      <c r="E40" s="4">
        <f t="shared" si="13"/>
        <v>50000</v>
      </c>
      <c r="F40" s="4">
        <f t="shared" si="13"/>
        <v>50000</v>
      </c>
      <c r="G40" s="4">
        <f t="shared" si="13"/>
        <v>50000</v>
      </c>
      <c r="H40" s="4">
        <v>0</v>
      </c>
      <c r="I40" s="4"/>
      <c r="J40" s="4"/>
    </row>
    <row r="41" spans="1:11" ht="14.5" x14ac:dyDescent="0.35">
      <c r="A41" s="7" t="s">
        <v>15</v>
      </c>
      <c r="B41" s="8">
        <f t="shared" ref="B41:G41" si="14">B40/1329924</f>
        <v>0.28057285137549409</v>
      </c>
      <c r="C41" s="8">
        <f t="shared" si="14"/>
        <v>0.56904305317500237</v>
      </c>
      <c r="D41" s="8">
        <f t="shared" si="14"/>
        <v>3.7596133312881037E-2</v>
      </c>
      <c r="E41" s="8">
        <f t="shared" si="14"/>
        <v>3.7596133312881037E-2</v>
      </c>
      <c r="F41" s="8">
        <f t="shared" si="14"/>
        <v>3.7596133312881037E-2</v>
      </c>
      <c r="G41" s="8">
        <f t="shared" si="14"/>
        <v>3.7596133312881037E-2</v>
      </c>
      <c r="H41" s="8">
        <v>0</v>
      </c>
      <c r="I41" s="8"/>
      <c r="J41" s="8"/>
    </row>
    <row r="42" spans="1:11" ht="12.5" x14ac:dyDescent="0.25">
      <c r="J42" s="6">
        <f>SUM(J34:J41)</f>
        <v>1329924</v>
      </c>
    </row>
    <row r="44" spans="1:11" ht="12.5" x14ac:dyDescent="0.25">
      <c r="A44" s="1">
        <v>2013</v>
      </c>
    </row>
    <row r="45" spans="1:11" ht="14.5" x14ac:dyDescent="0.35">
      <c r="A45" s="3" t="s">
        <v>9</v>
      </c>
      <c r="B45" s="4">
        <f t="shared" ref="B45:G45" si="15">B40</f>
        <v>373140.56879270257</v>
      </c>
      <c r="C45" s="4">
        <f t="shared" si="15"/>
        <v>756784.01345071185</v>
      </c>
      <c r="D45" s="4">
        <f t="shared" si="15"/>
        <v>50000</v>
      </c>
      <c r="E45" s="4">
        <f t="shared" si="15"/>
        <v>50000</v>
      </c>
      <c r="F45" s="4">
        <f t="shared" si="15"/>
        <v>50000</v>
      </c>
      <c r="G45" s="4">
        <f t="shared" si="15"/>
        <v>50000</v>
      </c>
      <c r="H45" s="4">
        <v>0</v>
      </c>
      <c r="I45" s="4"/>
      <c r="K45" s="6">
        <f>SUM(B45:J45)</f>
        <v>1329924.5822434144</v>
      </c>
    </row>
    <row r="46" spans="1:11" ht="14.5" x14ac:dyDescent="0.35">
      <c r="A46" s="3" t="s">
        <v>10</v>
      </c>
      <c r="B46" s="4">
        <v>50000</v>
      </c>
      <c r="C46" s="1">
        <v>0</v>
      </c>
      <c r="D46" s="4">
        <v>50000</v>
      </c>
      <c r="E46" s="4">
        <v>50000</v>
      </c>
      <c r="F46" s="4">
        <v>50000</v>
      </c>
      <c r="G46" s="4">
        <v>50000</v>
      </c>
      <c r="H46" s="4">
        <v>250000</v>
      </c>
      <c r="I46" s="4"/>
      <c r="J46" s="4">
        <v>500000</v>
      </c>
      <c r="K46" s="6">
        <f>G46+F46+E46+D46+B46</f>
        <v>250000</v>
      </c>
    </row>
    <row r="47" spans="1:11" ht="14.5" x14ac:dyDescent="0.35">
      <c r="A47" s="3" t="s">
        <v>16</v>
      </c>
      <c r="B47" s="4">
        <v>0</v>
      </c>
      <c r="C47" s="4">
        <v>0</v>
      </c>
      <c r="D47" s="4"/>
      <c r="E47" s="4"/>
      <c r="F47" s="4"/>
      <c r="G47" s="4"/>
      <c r="H47" s="4"/>
      <c r="I47" s="4"/>
      <c r="J47" s="4">
        <f>G47+F47+E47+D47+C47+B47</f>
        <v>0</v>
      </c>
    </row>
    <row r="48" spans="1:11" ht="14.5" x14ac:dyDescent="0.35">
      <c r="A48" s="3" t="s">
        <v>18</v>
      </c>
      <c r="B48" s="4">
        <f t="shared" ref="B48:G48" si="16">B41*467651</f>
        <v>131210.17451860118</v>
      </c>
      <c r="C48" s="4">
        <f t="shared" si="16"/>
        <v>266113.55286034301</v>
      </c>
      <c r="D48" s="4">
        <f t="shared" si="16"/>
        <v>17581.869339902129</v>
      </c>
      <c r="E48" s="4">
        <f t="shared" si="16"/>
        <v>17581.869339902129</v>
      </c>
      <c r="F48" s="4">
        <f t="shared" si="16"/>
        <v>17581.869339902129</v>
      </c>
      <c r="G48" s="4">
        <f t="shared" si="16"/>
        <v>17581.869339902129</v>
      </c>
      <c r="H48" s="4">
        <v>0</v>
      </c>
      <c r="I48" s="4"/>
      <c r="J48" s="4">
        <v>467651</v>
      </c>
    </row>
    <row r="49" spans="1:11" ht="14.5" x14ac:dyDescent="0.35">
      <c r="A49" s="3"/>
      <c r="B49" s="1"/>
      <c r="C49" s="1"/>
      <c r="D49" s="1"/>
      <c r="E49" s="1"/>
      <c r="F49" s="1"/>
      <c r="G49" s="1"/>
      <c r="H49" s="1"/>
      <c r="I49" s="1"/>
      <c r="J49" s="4"/>
    </row>
    <row r="50" spans="1:11" ht="14.5" x14ac:dyDescent="0.35">
      <c r="A50" s="3" t="s">
        <v>13</v>
      </c>
      <c r="B50" s="4">
        <v>0</v>
      </c>
      <c r="C50" s="4">
        <v>0</v>
      </c>
      <c r="D50" s="4">
        <v>0</v>
      </c>
      <c r="E50" s="4">
        <v>0</v>
      </c>
      <c r="F50" s="4">
        <v>0</v>
      </c>
      <c r="G50" s="4">
        <v>0</v>
      </c>
      <c r="H50" s="4">
        <v>0</v>
      </c>
      <c r="I50" s="4"/>
      <c r="J50" s="4">
        <f>G50+F50+E50+D50+C50+B50</f>
        <v>0</v>
      </c>
    </row>
    <row r="51" spans="1:11" ht="14.5" x14ac:dyDescent="0.35">
      <c r="A51" s="3" t="s">
        <v>21</v>
      </c>
      <c r="B51" s="4">
        <f t="shared" ref="B51:H51" si="17">B50+B49+B48+B47+B46+B45</f>
        <v>554350.74331130378</v>
      </c>
      <c r="C51" s="4">
        <f t="shared" si="17"/>
        <v>1022897.5663110549</v>
      </c>
      <c r="D51" s="4">
        <f t="shared" si="17"/>
        <v>117581.86933990213</v>
      </c>
      <c r="E51" s="4">
        <f t="shared" si="17"/>
        <v>117581.86933990213</v>
      </c>
      <c r="F51" s="4">
        <f t="shared" si="17"/>
        <v>117581.86933990213</v>
      </c>
      <c r="G51" s="4">
        <f t="shared" si="17"/>
        <v>117581.86933990213</v>
      </c>
      <c r="H51" s="4">
        <f t="shared" si="17"/>
        <v>250000</v>
      </c>
      <c r="I51" s="4"/>
      <c r="J51" s="4">
        <f>J42+J46+J48</f>
        <v>2297575</v>
      </c>
    </row>
    <row r="52" spans="1:11" ht="14.5" x14ac:dyDescent="0.35">
      <c r="A52" s="7" t="s">
        <v>15</v>
      </c>
      <c r="B52" s="8">
        <f t="shared" ref="B52:H52" si="18">B51/2297575</f>
        <v>0.24127645161150507</v>
      </c>
      <c r="C52" s="8">
        <f t="shared" si="18"/>
        <v>0.44520747584346748</v>
      </c>
      <c r="D52" s="8">
        <f t="shared" si="18"/>
        <v>5.1176509728693136E-2</v>
      </c>
      <c r="E52" s="8">
        <f t="shared" si="18"/>
        <v>5.1176509728693136E-2</v>
      </c>
      <c r="F52" s="8">
        <f t="shared" si="18"/>
        <v>5.1176509728693136E-2</v>
      </c>
      <c r="G52" s="8">
        <f t="shared" si="18"/>
        <v>5.1176509728693136E-2</v>
      </c>
      <c r="H52" s="8">
        <f t="shared" si="18"/>
        <v>0.10881037615747037</v>
      </c>
      <c r="I52" s="8"/>
      <c r="J52" s="8"/>
    </row>
    <row r="57" spans="1:11" ht="12.5" x14ac:dyDescent="0.25">
      <c r="A57" s="1" t="s">
        <v>22</v>
      </c>
    </row>
    <row r="58" spans="1:11" ht="14.5" x14ac:dyDescent="0.35">
      <c r="A58" s="3" t="s">
        <v>9</v>
      </c>
      <c r="B58" s="4">
        <f t="shared" ref="B58:G58" si="19">B53</f>
        <v>0</v>
      </c>
      <c r="C58" s="4">
        <f t="shared" si="19"/>
        <v>0</v>
      </c>
      <c r="D58" s="4">
        <f t="shared" si="19"/>
        <v>0</v>
      </c>
      <c r="E58" s="4">
        <f t="shared" si="19"/>
        <v>0</v>
      </c>
      <c r="F58" s="4">
        <f t="shared" si="19"/>
        <v>0</v>
      </c>
      <c r="G58" s="4">
        <f t="shared" si="19"/>
        <v>0</v>
      </c>
      <c r="H58" s="4"/>
      <c r="I58" s="4"/>
      <c r="K58" s="6">
        <f>SUM(B58:J58)</f>
        <v>0</v>
      </c>
    </row>
    <row r="59" spans="1:11" ht="14.5" x14ac:dyDescent="0.35">
      <c r="A59" s="3" t="s">
        <v>10</v>
      </c>
      <c r="B59" s="4">
        <v>100000</v>
      </c>
      <c r="C59" s="1">
        <v>0</v>
      </c>
      <c r="D59" s="4">
        <v>100000</v>
      </c>
      <c r="E59" s="4">
        <v>100000</v>
      </c>
      <c r="F59" s="4">
        <v>100000</v>
      </c>
      <c r="G59" s="4">
        <v>100000</v>
      </c>
      <c r="H59" s="4">
        <v>200000</v>
      </c>
      <c r="I59" s="4"/>
      <c r="K59" s="4">
        <v>700000</v>
      </c>
    </row>
    <row r="60" spans="1:11" ht="14.5" x14ac:dyDescent="0.35">
      <c r="A60" s="3" t="s">
        <v>16</v>
      </c>
      <c r="B60" s="4">
        <v>0</v>
      </c>
      <c r="C60" s="4">
        <v>0</v>
      </c>
      <c r="D60" s="4"/>
      <c r="E60" s="4"/>
      <c r="F60" s="4"/>
      <c r="G60" s="4"/>
      <c r="H60" s="4"/>
      <c r="I60" s="4"/>
      <c r="K60" s="4">
        <f>G60+F60+E60+D60+C60+B60</f>
        <v>0</v>
      </c>
    </row>
    <row r="61" spans="1:11" ht="14.5" x14ac:dyDescent="0.35">
      <c r="A61" s="3" t="s">
        <v>18</v>
      </c>
      <c r="B61" s="4">
        <f t="shared" ref="B61:H61" si="20">B52*$K$61</f>
        <v>-30906.06579272413</v>
      </c>
      <c r="C61" s="4">
        <f t="shared" si="20"/>
        <v>-57028.406410693126</v>
      </c>
      <c r="D61" s="4">
        <f t="shared" si="20"/>
        <v>-6555.4038371872184</v>
      </c>
      <c r="E61" s="4">
        <f t="shared" si="20"/>
        <v>-6555.4038371872184</v>
      </c>
      <c r="F61" s="4">
        <f t="shared" si="20"/>
        <v>-6555.4038371872184</v>
      </c>
      <c r="G61" s="4">
        <f t="shared" si="20"/>
        <v>-6555.4038371872184</v>
      </c>
      <c r="H61" s="4">
        <f t="shared" si="20"/>
        <v>-13937.956323515009</v>
      </c>
      <c r="I61" s="4"/>
      <c r="K61" s="4">
        <v>-128094</v>
      </c>
    </row>
    <row r="62" spans="1:11" ht="14.5" x14ac:dyDescent="0.35">
      <c r="A62" s="3"/>
      <c r="B62" s="1"/>
      <c r="C62" s="1"/>
      <c r="D62" s="1"/>
      <c r="E62" s="1"/>
      <c r="F62" s="1"/>
      <c r="G62" s="1"/>
      <c r="H62" s="1"/>
      <c r="I62" s="1"/>
      <c r="J62" s="4"/>
    </row>
    <row r="63" spans="1:11" ht="14.5" x14ac:dyDescent="0.35">
      <c r="A63" s="3" t="s">
        <v>13</v>
      </c>
      <c r="B63" s="4">
        <v>0</v>
      </c>
      <c r="C63" s="4">
        <v>0</v>
      </c>
      <c r="D63" s="4">
        <v>0</v>
      </c>
      <c r="E63" s="4">
        <v>0</v>
      </c>
      <c r="F63" s="4">
        <v>0</v>
      </c>
      <c r="G63" s="4">
        <v>0</v>
      </c>
      <c r="H63" s="4">
        <v>0</v>
      </c>
      <c r="I63" s="4"/>
      <c r="J63" s="4"/>
    </row>
    <row r="64" spans="1:11" ht="14.5" x14ac:dyDescent="0.35">
      <c r="A64" s="3" t="s">
        <v>23</v>
      </c>
      <c r="B64" s="4">
        <f t="shared" ref="B64:H64" si="21">B63+B61+B60+B59+B51</f>
        <v>623444.67751857964</v>
      </c>
      <c r="C64" s="4">
        <f t="shared" si="21"/>
        <v>965869.15990036179</v>
      </c>
      <c r="D64" s="4">
        <f t="shared" si="21"/>
        <v>211026.46550271491</v>
      </c>
      <c r="E64" s="4">
        <f t="shared" si="21"/>
        <v>211026.46550271491</v>
      </c>
      <c r="F64" s="4">
        <f t="shared" si="21"/>
        <v>211026.46550271491</v>
      </c>
      <c r="G64" s="4">
        <f t="shared" si="21"/>
        <v>211026.46550271491</v>
      </c>
      <c r="H64" s="4">
        <f t="shared" si="21"/>
        <v>436062.04367648496</v>
      </c>
      <c r="I64" s="4"/>
      <c r="K64" s="6">
        <f>SUM(B64:J64)</f>
        <v>2869481.7431062856</v>
      </c>
    </row>
    <row r="65" spans="1:12" ht="14.5" x14ac:dyDescent="0.35">
      <c r="A65" s="7" t="s">
        <v>15</v>
      </c>
      <c r="B65" s="8">
        <f t="shared" ref="B65:H65" si="22">B64/2869482</f>
        <v>0.21726732473616481</v>
      </c>
      <c r="C65" s="8">
        <f t="shared" si="22"/>
        <v>0.33660052925941397</v>
      </c>
      <c r="D65" s="8">
        <f t="shared" si="22"/>
        <v>7.3541658565105097E-2</v>
      </c>
      <c r="E65" s="8">
        <f t="shared" si="22"/>
        <v>7.3541658565105097E-2</v>
      </c>
      <c r="F65" s="8">
        <f t="shared" si="22"/>
        <v>7.3541658565105097E-2</v>
      </c>
      <c r="G65" s="8">
        <f t="shared" si="22"/>
        <v>7.3541658565105097E-2</v>
      </c>
      <c r="H65" s="8">
        <f t="shared" si="22"/>
        <v>0.15196542221783757</v>
      </c>
      <c r="I65" s="8"/>
      <c r="J65" s="8"/>
    </row>
    <row r="69" spans="1:12" ht="12.5" x14ac:dyDescent="0.25">
      <c r="A69" s="1" t="s">
        <v>24</v>
      </c>
    </row>
    <row r="70" spans="1:12" ht="14.5" x14ac:dyDescent="0.35">
      <c r="A70" s="3" t="s">
        <v>9</v>
      </c>
      <c r="B70" s="4">
        <f t="shared" ref="B70:H70" si="23">B64</f>
        <v>623444.67751857964</v>
      </c>
      <c r="C70" s="4">
        <f t="shared" si="23"/>
        <v>965869.15990036179</v>
      </c>
      <c r="D70" s="4">
        <f t="shared" si="23"/>
        <v>211026.46550271491</v>
      </c>
      <c r="E70" s="4">
        <f t="shared" si="23"/>
        <v>211026.46550271491</v>
      </c>
      <c r="F70" s="4">
        <f t="shared" si="23"/>
        <v>211026.46550271491</v>
      </c>
      <c r="G70" s="4">
        <f t="shared" si="23"/>
        <v>211026.46550271491</v>
      </c>
      <c r="H70" s="4">
        <f t="shared" si="23"/>
        <v>436062.04367648496</v>
      </c>
      <c r="I70" s="4"/>
      <c r="L70" s="6">
        <f t="shared" ref="L70:L71" si="24">SUM(B70:K70)</f>
        <v>2869481.7431062856</v>
      </c>
    </row>
    <row r="71" spans="1:12" ht="14.5" x14ac:dyDescent="0.35">
      <c r="A71" s="3" t="s">
        <v>10</v>
      </c>
      <c r="B71" s="4">
        <v>40000</v>
      </c>
      <c r="C71" s="1">
        <v>0</v>
      </c>
      <c r="D71" s="4">
        <v>40000</v>
      </c>
      <c r="E71" s="4">
        <v>40000</v>
      </c>
      <c r="F71" s="4">
        <v>40000</v>
      </c>
      <c r="G71" s="4">
        <v>40000</v>
      </c>
      <c r="H71" s="4">
        <v>0</v>
      </c>
      <c r="I71" s="4">
        <v>40000</v>
      </c>
      <c r="J71" s="1"/>
      <c r="K71" s="1" t="s">
        <v>25</v>
      </c>
      <c r="L71" s="6">
        <f t="shared" si="24"/>
        <v>240000</v>
      </c>
    </row>
    <row r="72" spans="1:12" ht="14.5" x14ac:dyDescent="0.35">
      <c r="A72" s="3" t="s">
        <v>16</v>
      </c>
      <c r="B72" s="4">
        <v>0</v>
      </c>
      <c r="C72" s="4">
        <v>0</v>
      </c>
      <c r="D72" s="4"/>
      <c r="E72" s="4"/>
      <c r="F72" s="4"/>
      <c r="G72" s="4"/>
      <c r="H72" s="4"/>
      <c r="L72" s="1">
        <v>102766</v>
      </c>
    </row>
    <row r="73" spans="1:12" ht="14.5" x14ac:dyDescent="0.35">
      <c r="A73" s="3" t="s">
        <v>18</v>
      </c>
      <c r="B73" s="4">
        <f t="shared" ref="B73:I73" si="25">B65*102766</f>
        <v>22327.693893836713</v>
      </c>
      <c r="C73" s="4">
        <f t="shared" si="25"/>
        <v>34591.089989872933</v>
      </c>
      <c r="D73" s="4">
        <f t="shared" si="25"/>
        <v>7557.5820841015902</v>
      </c>
      <c r="E73" s="4">
        <f t="shared" si="25"/>
        <v>7557.5820841015902</v>
      </c>
      <c r="F73" s="4">
        <f t="shared" si="25"/>
        <v>7557.5820841015902</v>
      </c>
      <c r="G73" s="4">
        <f t="shared" si="25"/>
        <v>7557.5820841015902</v>
      </c>
      <c r="H73" s="4">
        <f t="shared" si="25"/>
        <v>15616.878579638296</v>
      </c>
      <c r="I73" s="4">
        <f t="shared" si="25"/>
        <v>0</v>
      </c>
      <c r="J73" s="1"/>
    </row>
    <row r="74" spans="1:12" ht="14.5" x14ac:dyDescent="0.35">
      <c r="A74" s="3"/>
      <c r="B74" s="1"/>
      <c r="C74" s="1"/>
      <c r="D74" s="1"/>
      <c r="E74" s="1"/>
      <c r="F74" s="1"/>
      <c r="G74" s="1"/>
      <c r="H74" s="1"/>
      <c r="I74" s="1"/>
    </row>
    <row r="75" spans="1:12" ht="14.5" x14ac:dyDescent="0.35">
      <c r="A75" s="3" t="s">
        <v>13</v>
      </c>
      <c r="B75" s="4">
        <v>0</v>
      </c>
      <c r="C75" s="4">
        <v>0</v>
      </c>
      <c r="D75" s="4">
        <v>0</v>
      </c>
      <c r="E75" s="4">
        <v>0</v>
      </c>
      <c r="F75" s="4">
        <v>0</v>
      </c>
      <c r="G75" s="4">
        <v>0</v>
      </c>
      <c r="H75" s="4"/>
      <c r="I75" s="4"/>
    </row>
    <row r="76" spans="1:12" ht="14.5" x14ac:dyDescent="0.35">
      <c r="A76" s="3" t="s">
        <v>26</v>
      </c>
      <c r="B76" s="4">
        <f t="shared" ref="B76:I76" si="26">B75+B73+B72+B71+B63+B70</f>
        <v>685772.37141241634</v>
      </c>
      <c r="C76" s="4">
        <f t="shared" si="26"/>
        <v>1000460.2498902347</v>
      </c>
      <c r="D76" s="4">
        <f t="shared" si="26"/>
        <v>258584.04758681651</v>
      </c>
      <c r="E76" s="4">
        <f t="shared" si="26"/>
        <v>258584.04758681651</v>
      </c>
      <c r="F76" s="4">
        <f t="shared" si="26"/>
        <v>258584.04758681651</v>
      </c>
      <c r="G76" s="4">
        <f t="shared" si="26"/>
        <v>258584.04758681651</v>
      </c>
      <c r="H76" s="4">
        <f t="shared" si="26"/>
        <v>451678.92225612327</v>
      </c>
      <c r="I76" s="4">
        <f t="shared" si="26"/>
        <v>40000</v>
      </c>
    </row>
    <row r="77" spans="1:12" ht="14.5" x14ac:dyDescent="0.35">
      <c r="A77" s="7" t="s">
        <v>15</v>
      </c>
      <c r="B77" s="8">
        <f t="shared" ref="B77:I77" si="27">B76/3212248</f>
        <v>0.21348674554779593</v>
      </c>
      <c r="C77" s="8">
        <f t="shared" si="27"/>
        <v>0.3114517465308515</v>
      </c>
      <c r="D77" s="8">
        <f t="shared" si="27"/>
        <v>8.0499403404350009E-2</v>
      </c>
      <c r="E77" s="8">
        <f t="shared" si="27"/>
        <v>8.0499403404350009E-2</v>
      </c>
      <c r="F77" s="8">
        <f t="shared" si="27"/>
        <v>8.0499403404350009E-2</v>
      </c>
      <c r="G77" s="8">
        <f t="shared" si="27"/>
        <v>8.0499403404350009E-2</v>
      </c>
      <c r="H77" s="8">
        <f t="shared" si="27"/>
        <v>0.1406114727929236</v>
      </c>
      <c r="I77" s="8">
        <f t="shared" si="27"/>
        <v>1.2452338673726313E-2</v>
      </c>
      <c r="J77" s="1">
        <v>3212248</v>
      </c>
    </row>
    <row r="81" spans="1:10" ht="12.5" x14ac:dyDescent="0.25">
      <c r="A81" s="1" t="s">
        <v>27</v>
      </c>
    </row>
    <row r="82" spans="1:10" ht="14.5" x14ac:dyDescent="0.35">
      <c r="A82" s="3" t="s">
        <v>9</v>
      </c>
      <c r="B82" s="4">
        <f t="shared" ref="B82:I82" si="28">B76</f>
        <v>685772.37141241634</v>
      </c>
      <c r="C82" s="4">
        <f t="shared" si="28"/>
        <v>1000460.2498902347</v>
      </c>
      <c r="D82" s="4">
        <f t="shared" si="28"/>
        <v>258584.04758681651</v>
      </c>
      <c r="E82" s="4">
        <f t="shared" si="28"/>
        <v>258584.04758681651</v>
      </c>
      <c r="F82" s="4">
        <f t="shared" si="28"/>
        <v>258584.04758681651</v>
      </c>
      <c r="G82" s="4">
        <f t="shared" si="28"/>
        <v>258584.04758681651</v>
      </c>
      <c r="H82" s="4">
        <f t="shared" si="28"/>
        <v>451678.92225612327</v>
      </c>
      <c r="I82" s="4">
        <f t="shared" si="28"/>
        <v>40000</v>
      </c>
    </row>
    <row r="83" spans="1:10" ht="14.5" x14ac:dyDescent="0.35">
      <c r="A83" s="3" t="s">
        <v>10</v>
      </c>
      <c r="B83" s="4">
        <v>40000</v>
      </c>
      <c r="C83" s="1">
        <v>0</v>
      </c>
      <c r="D83" s="4">
        <v>40000</v>
      </c>
      <c r="E83" s="4">
        <v>40000</v>
      </c>
      <c r="F83" s="4">
        <v>40000</v>
      </c>
      <c r="G83" s="4">
        <v>40000</v>
      </c>
      <c r="H83" s="4">
        <v>0</v>
      </c>
      <c r="I83" s="4">
        <v>40000</v>
      </c>
    </row>
    <row r="84" spans="1:10" ht="14.5" x14ac:dyDescent="0.35">
      <c r="A84" s="3" t="s">
        <v>16</v>
      </c>
      <c r="B84" s="4">
        <v>0</v>
      </c>
      <c r="C84" s="4">
        <v>0</v>
      </c>
      <c r="D84" s="4"/>
      <c r="E84" s="4"/>
      <c r="F84" s="4"/>
      <c r="G84" s="4"/>
      <c r="H84" s="4"/>
    </row>
    <row r="85" spans="1:10" ht="14.5" x14ac:dyDescent="0.35">
      <c r="A85" s="3" t="s">
        <v>18</v>
      </c>
      <c r="B85" s="4">
        <f t="shared" ref="B85:I85" si="29">B77*-39388</f>
        <v>-8408.8159336365861</v>
      </c>
      <c r="C85" s="4">
        <f t="shared" si="29"/>
        <v>-12267.46139235718</v>
      </c>
      <c r="D85" s="4">
        <f t="shared" si="29"/>
        <v>-3170.7105012905381</v>
      </c>
      <c r="E85" s="4">
        <f t="shared" si="29"/>
        <v>-3170.7105012905381</v>
      </c>
      <c r="F85" s="4">
        <f t="shared" si="29"/>
        <v>-3170.7105012905381</v>
      </c>
      <c r="G85" s="4">
        <f t="shared" si="29"/>
        <v>-3170.7105012905381</v>
      </c>
      <c r="H85" s="4">
        <f t="shared" si="29"/>
        <v>-5538.4046903676744</v>
      </c>
      <c r="I85" s="4">
        <f t="shared" si="29"/>
        <v>-490.47271568073199</v>
      </c>
      <c r="J85" s="1">
        <v>39388</v>
      </c>
    </row>
    <row r="86" spans="1:10" ht="14.5" x14ac:dyDescent="0.35">
      <c r="A86" s="3"/>
      <c r="B86" s="1"/>
      <c r="C86" s="1"/>
      <c r="D86" s="1"/>
      <c r="E86" s="1"/>
      <c r="F86" s="1"/>
      <c r="G86" s="1"/>
      <c r="H86" s="1"/>
      <c r="I86" s="1"/>
    </row>
    <row r="87" spans="1:10" ht="14.5" x14ac:dyDescent="0.35">
      <c r="A87" s="3" t="s">
        <v>13</v>
      </c>
      <c r="B87" s="4">
        <v>0</v>
      </c>
      <c r="C87" s="4">
        <v>0</v>
      </c>
      <c r="D87" s="4">
        <v>0</v>
      </c>
      <c r="E87" s="4">
        <v>0</v>
      </c>
      <c r="F87" s="4">
        <v>0</v>
      </c>
      <c r="G87" s="4">
        <v>0</v>
      </c>
      <c r="H87" s="4"/>
      <c r="I87" s="4"/>
    </row>
    <row r="88" spans="1:10" ht="14.5" x14ac:dyDescent="0.35">
      <c r="A88" s="3" t="s">
        <v>28</v>
      </c>
      <c r="B88" s="4">
        <f t="shared" ref="B88:I88" si="30">B87+B85+B84+B83+B82</f>
        <v>717363.55547877972</v>
      </c>
      <c r="C88" s="4">
        <f t="shared" si="30"/>
        <v>988192.78849787754</v>
      </c>
      <c r="D88" s="4">
        <f t="shared" si="30"/>
        <v>295413.33708552597</v>
      </c>
      <c r="E88" s="4">
        <f t="shared" si="30"/>
        <v>295413.33708552597</v>
      </c>
      <c r="F88" s="4">
        <f t="shared" si="30"/>
        <v>295413.33708552597</v>
      </c>
      <c r="G88" s="4">
        <f t="shared" si="30"/>
        <v>295413.33708552597</v>
      </c>
      <c r="H88" s="4">
        <f t="shared" si="30"/>
        <v>446140.51756575558</v>
      </c>
      <c r="I88" s="4">
        <f t="shared" si="30"/>
        <v>79509.527284319265</v>
      </c>
    </row>
    <row r="89" spans="1:10" ht="14.5" x14ac:dyDescent="0.35">
      <c r="A89" s="7" t="s">
        <v>15</v>
      </c>
      <c r="B89" s="8">
        <f t="shared" ref="B89:I89" si="31">B88/3212248</f>
        <v>0.22332134862525549</v>
      </c>
      <c r="C89" s="8">
        <f t="shared" si="31"/>
        <v>0.30763278193273919</v>
      </c>
      <c r="D89" s="8">
        <f t="shared" si="31"/>
        <v>9.1964673053116064E-2</v>
      </c>
      <c r="E89" s="8">
        <f t="shared" si="31"/>
        <v>9.1964673053116064E-2</v>
      </c>
      <c r="F89" s="8">
        <f t="shared" si="31"/>
        <v>9.1964673053116064E-2</v>
      </c>
      <c r="G89" s="8">
        <f t="shared" si="31"/>
        <v>9.1964673053116064E-2</v>
      </c>
      <c r="H89" s="8">
        <f t="shared" si="31"/>
        <v>0.13888732052000829</v>
      </c>
      <c r="I89" s="8">
        <f t="shared" si="31"/>
        <v>2.4751989038305656E-2</v>
      </c>
    </row>
  </sheetData>
  <conditionalFormatting sqref="J19">
    <cfRule type="notContainsBlanks" dxfId="0" priority="1">
      <formula>LEN(TRIM(J19))&gt;0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Gavin Mccloskey</dc:creator>
  <cp:lastModifiedBy>Gavin Mccloskey</cp:lastModifiedBy>
  <dcterms:created xsi:type="dcterms:W3CDTF">2018-03-15T10:18:21Z</dcterms:created>
  <dcterms:modified xsi:type="dcterms:W3CDTF">2018-03-15T10:18:21Z</dcterms:modified>
</cp:coreProperties>
</file>