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vpn\SSAS Scheme Files\PP Schemes\H\Hutchinson Pension Scheme Second Generation\Inbound\"/>
    </mc:Choice>
  </mc:AlternateContent>
  <bookViews>
    <workbookView xWindow="0" yWindow="0" windowWidth="15200" windowHeight="7700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H47" i="1" l="1"/>
  <c r="H48" i="1" s="1"/>
  <c r="H55" i="1" s="1"/>
  <c r="H57" i="1" s="1"/>
  <c r="I47" i="1"/>
  <c r="I48" i="1" s="1"/>
  <c r="H38" i="1"/>
  <c r="I38" i="1"/>
  <c r="I65" i="1"/>
  <c r="I67" i="1" s="1"/>
  <c r="L63" i="1"/>
  <c r="K54" i="1"/>
  <c r="J46" i="1"/>
  <c r="J44" i="1"/>
  <c r="K43" i="1"/>
  <c r="J37" i="1"/>
  <c r="J35" i="1"/>
  <c r="J34" i="1"/>
  <c r="J33" i="1"/>
  <c r="G33" i="1"/>
  <c r="G38" i="1" s="1"/>
  <c r="G42" i="1" s="1"/>
  <c r="J29" i="1"/>
  <c r="G28" i="1"/>
  <c r="G29" i="1" s="1"/>
  <c r="J27" i="1"/>
  <c r="J26" i="1"/>
  <c r="G18" i="1"/>
  <c r="G19" i="1" s="1"/>
  <c r="F18" i="1"/>
  <c r="F19" i="1" s="1"/>
  <c r="E18" i="1"/>
  <c r="E19" i="1" s="1"/>
  <c r="D18" i="1"/>
  <c r="D19" i="1" s="1"/>
  <c r="C18" i="1"/>
  <c r="C19" i="1" s="1"/>
  <c r="C25" i="1" s="1"/>
  <c r="J17" i="1"/>
  <c r="J16" i="1"/>
  <c r="J15" i="1"/>
  <c r="J14" i="1"/>
  <c r="J13" i="1"/>
  <c r="G8" i="1"/>
  <c r="F7" i="1"/>
  <c r="F8" i="1" s="1"/>
  <c r="E7" i="1"/>
  <c r="E8" i="1" s="1"/>
  <c r="D7" i="1"/>
  <c r="D8" i="1" s="1"/>
  <c r="C7" i="1"/>
  <c r="C8" i="1" s="1"/>
  <c r="B7" i="1"/>
  <c r="B8" i="1" s="1"/>
  <c r="G5" i="1"/>
  <c r="J4" i="1"/>
  <c r="J3" i="1"/>
  <c r="H52" i="1" l="1"/>
  <c r="J40" i="1"/>
  <c r="J47" i="1" s="1"/>
  <c r="C23" i="1"/>
  <c r="C28" i="1" s="1"/>
  <c r="C29" i="1" s="1"/>
  <c r="C36" i="1" s="1"/>
  <c r="E23" i="1"/>
  <c r="E28" i="1" s="1"/>
  <c r="E29" i="1" s="1"/>
  <c r="H58" i="1"/>
  <c r="H65" i="1" s="1"/>
  <c r="H62" i="1"/>
  <c r="I71" i="1"/>
  <c r="I68" i="1"/>
  <c r="I74" i="1" s="1"/>
  <c r="G39" i="1"/>
  <c r="G45" i="1" s="1"/>
  <c r="B12" i="1"/>
  <c r="D23" i="1"/>
  <c r="D28" i="1" s="1"/>
  <c r="J7" i="1"/>
  <c r="F23" i="1"/>
  <c r="F28" i="1" s="1"/>
  <c r="G23" i="1"/>
  <c r="G47" i="1" l="1"/>
  <c r="H67" i="1"/>
  <c r="H71" i="1" s="1"/>
  <c r="C33" i="1"/>
  <c r="I76" i="1"/>
  <c r="I77" i="1" s="1"/>
  <c r="E33" i="1"/>
  <c r="F29" i="1"/>
  <c r="F33" i="1"/>
  <c r="F38" i="1" s="1"/>
  <c r="D29" i="1"/>
  <c r="D33" i="1"/>
  <c r="D38" i="1" s="1"/>
  <c r="J12" i="1"/>
  <c r="J19" i="1" s="1"/>
  <c r="J23" i="1" s="1"/>
  <c r="B18" i="1"/>
  <c r="G48" i="1" l="1"/>
  <c r="G55" i="1" s="1"/>
  <c r="G57" i="1" s="1"/>
  <c r="G58" i="1" s="1"/>
  <c r="G65" i="1" s="1"/>
  <c r="G52" i="1"/>
  <c r="H68" i="1"/>
  <c r="H74" i="1" s="1"/>
  <c r="H76" i="1" s="1"/>
  <c r="H77" i="1" s="1"/>
  <c r="E38" i="1"/>
  <c r="E39" i="1" s="1"/>
  <c r="E45" i="1" s="1"/>
  <c r="C38" i="1"/>
  <c r="C42" i="1" s="1"/>
  <c r="D39" i="1"/>
  <c r="D45" i="1" s="1"/>
  <c r="D42" i="1"/>
  <c r="F39" i="1"/>
  <c r="F45" i="1" s="1"/>
  <c r="F42" i="1"/>
  <c r="B19" i="1"/>
  <c r="B25" i="1" s="1"/>
  <c r="B23" i="1"/>
  <c r="K18" i="1"/>
  <c r="M18" i="1" s="1"/>
  <c r="B28" i="1" l="1"/>
  <c r="B33" i="1" s="1"/>
  <c r="C39" i="1"/>
  <c r="C45" i="1" s="1"/>
  <c r="C47" i="1" s="1"/>
  <c r="G62" i="1"/>
  <c r="G67" i="1" s="1"/>
  <c r="F47" i="1"/>
  <c r="D47" i="1"/>
  <c r="E42" i="1"/>
  <c r="B29" i="1" l="1"/>
  <c r="B36" i="1" s="1"/>
  <c r="B38" i="1" s="1"/>
  <c r="B42" i="1" s="1"/>
  <c r="K42" i="1" s="1"/>
  <c r="G68" i="1"/>
  <c r="G74" i="1" s="1"/>
  <c r="G71" i="1"/>
  <c r="D48" i="1"/>
  <c r="D55" i="1" s="1"/>
  <c r="D57" i="1" s="1"/>
  <c r="D62" i="1" s="1"/>
  <c r="D52" i="1"/>
  <c r="C48" i="1"/>
  <c r="C55" i="1" s="1"/>
  <c r="C57" i="1" s="1"/>
  <c r="C58" i="1" s="1"/>
  <c r="C65" i="1" s="1"/>
  <c r="C52" i="1"/>
  <c r="F48" i="1"/>
  <c r="F55" i="1" s="1"/>
  <c r="F57" i="1" s="1"/>
  <c r="F58" i="1" s="1"/>
  <c r="F65" i="1" s="1"/>
  <c r="F52" i="1"/>
  <c r="E47" i="1"/>
  <c r="D58" i="1" l="1"/>
  <c r="D65" i="1" s="1"/>
  <c r="D67" i="1" s="1"/>
  <c r="F62" i="1"/>
  <c r="F67" i="1" s="1"/>
  <c r="G76" i="1"/>
  <c r="G77" i="1" s="1"/>
  <c r="E48" i="1"/>
  <c r="E55" i="1" s="1"/>
  <c r="E57" i="1" s="1"/>
  <c r="E58" i="1" s="1"/>
  <c r="E65" i="1" s="1"/>
  <c r="E52" i="1"/>
  <c r="C62" i="1"/>
  <c r="C67" i="1" s="1"/>
  <c r="C71" i="1" s="1"/>
  <c r="B39" i="1"/>
  <c r="B45" i="1" s="1"/>
  <c r="F71" i="1" l="1"/>
  <c r="F68" i="1"/>
  <c r="F74" i="1" s="1"/>
  <c r="E62" i="1"/>
  <c r="E67" i="1" s="1"/>
  <c r="C68" i="1"/>
  <c r="C74" i="1" s="1"/>
  <c r="B47" i="1"/>
  <c r="B52" i="1" s="1"/>
  <c r="K52" i="1" s="1"/>
  <c r="C76" i="1"/>
  <c r="C77" i="1" s="1"/>
  <c r="D71" i="1"/>
  <c r="D68" i="1"/>
  <c r="D74" i="1" s="1"/>
  <c r="F76" i="1" l="1"/>
  <c r="F77" i="1" s="1"/>
  <c r="E68" i="1"/>
  <c r="E74" i="1" s="1"/>
  <c r="E71" i="1"/>
  <c r="B48" i="1"/>
  <c r="B55" i="1" s="1"/>
  <c r="B57" i="1" s="1"/>
  <c r="B62" i="1" s="1"/>
  <c r="L62" i="1" s="1"/>
  <c r="D76" i="1"/>
  <c r="D77" i="1" s="1"/>
  <c r="E76" i="1" l="1"/>
  <c r="E77" i="1" s="1"/>
  <c r="B58" i="1"/>
  <c r="B65" i="1" s="1"/>
  <c r="B67" i="1" s="1"/>
  <c r="K57" i="1"/>
  <c r="B71" i="1" l="1"/>
  <c r="B68" i="1"/>
  <c r="B74" i="1" s="1"/>
  <c r="B76" i="1" l="1"/>
  <c r="B77" i="1" s="1"/>
</calcChain>
</file>

<file path=xl/sharedStrings.xml><?xml version="1.0" encoding="utf-8"?>
<sst xmlns="http://schemas.openxmlformats.org/spreadsheetml/2006/main" count="133" uniqueCount="29">
  <si>
    <t>Hayley</t>
  </si>
  <si>
    <t>Martin</t>
  </si>
  <si>
    <t>Carole</t>
  </si>
  <si>
    <t>Michael</t>
  </si>
  <si>
    <t>Unallocated</t>
  </si>
  <si>
    <t>Emma</t>
  </si>
  <si>
    <t>Calcs</t>
  </si>
  <si>
    <t>OPENING BALANCE</t>
  </si>
  <si>
    <t>CONTRIBUTIONS</t>
  </si>
  <si>
    <t>INVESTMENT INCOME</t>
  </si>
  <si>
    <t>CHANGE IN VALUE</t>
  </si>
  <si>
    <t>PENSIONS PAID</t>
  </si>
  <si>
    <t>Total Share of fund at 2009</t>
  </si>
  <si>
    <t>Share of fund as a %</t>
  </si>
  <si>
    <t>TRANSFER IN</t>
  </si>
  <si>
    <t>Total Share of fund at 2010</t>
  </si>
  <si>
    <t>INCOME AND INVESTMENT NET</t>
  </si>
  <si>
    <t>Total Share of fund at 2011</t>
  </si>
  <si>
    <t>Total Share of fund at 2012</t>
  </si>
  <si>
    <t>Total Share of fund at 2013</t>
  </si>
  <si>
    <t>2014+2015</t>
  </si>
  <si>
    <t>Total Share of fund at 2015</t>
  </si>
  <si>
    <t>2015/2016</t>
  </si>
  <si>
    <t>`</t>
  </si>
  <si>
    <t>Total Share of fund at 2016</t>
  </si>
  <si>
    <t>2016/17</t>
  </si>
  <si>
    <t>Total Share of fund at 2017</t>
  </si>
  <si>
    <t xml:space="preserve">Derek </t>
  </si>
  <si>
    <t>Derek  - Crystallised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</si>
</sst>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7" x14ac:knownFonts="1">
    <font>
      <sz val="10"/>
      <color rgb="FF000000"/>
      <name val="Arial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0"/>
      <color rgb="FFFF0000"/>
      <name val="Arial"/>
      <family val="2"/>
    </font>
    <font>
      <sz val="10"/>
      <color theme="9"/>
      <name val="Arial"/>
      <family val="2"/>
    </font>
    <font>
      <sz val="11"/>
      <color theme="9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164" fontId="2" fillId="0" borderId="0" xfId="0" applyNumberFormat="1" applyFont="1" applyAlignment="1"/>
    <xf numFmtId="14" fontId="2" fillId="0" borderId="0" xfId="0" applyNumberFormat="1" applyFont="1" applyAlignment="1"/>
    <xf numFmtId="164" fontId="1" fillId="0" borderId="0" xfId="0" applyNumberFormat="1" applyFont="1"/>
    <xf numFmtId="10" fontId="3" fillId="0" borderId="0" xfId="0" applyNumberFormat="1" applyFont="1" applyAlignment="1"/>
    <xf numFmtId="0" fontId="4" fillId="0" borderId="0" xfId="0" applyFont="1"/>
    <xf numFmtId="164" fontId="3" fillId="0" borderId="0" xfId="0" applyNumberFormat="1" applyFont="1" applyAlignment="1"/>
    <xf numFmtId="4" fontId="3" fillId="0" borderId="0" xfId="0" applyNumberFormat="1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0" fontId="3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6" fillId="0" borderId="0" xfId="0" applyFont="1" applyAlignment="1"/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77"/>
  <sheetViews>
    <sheetView tabSelected="1" workbookViewId="0">
      <pane ySplit="1" topLeftCell="A2" activePane="bottomLeft" state="frozen"/>
      <selection pane="bottomLeft" activeCell="A5" sqref="A5"/>
    </sheetView>
  </sheetViews>
  <sheetFormatPr defaultColWidth="27.08984375" defaultRowHeight="15.75" customHeight="1" x14ac:dyDescent="0.25"/>
  <cols>
    <col min="1" max="9" width="27.08984375" style="13"/>
  </cols>
  <sheetData>
    <row r="1" spans="1:21" s="18" customFormat="1" ht="14.5" x14ac:dyDescent="0.35">
      <c r="A1" s="17"/>
      <c r="B1" s="17" t="s">
        <v>27</v>
      </c>
      <c r="C1" s="17" t="s">
        <v>28</v>
      </c>
      <c r="D1" s="17" t="s">
        <v>0</v>
      </c>
      <c r="E1" s="17" t="s">
        <v>1</v>
      </c>
      <c r="F1" s="17" t="s">
        <v>2</v>
      </c>
      <c r="G1" s="17" t="s">
        <v>3</v>
      </c>
      <c r="H1" s="17" t="s">
        <v>4</v>
      </c>
      <c r="I1" s="17" t="s">
        <v>5</v>
      </c>
      <c r="J1" s="18" t="s">
        <v>6</v>
      </c>
      <c r="M1" s="19"/>
    </row>
    <row r="2" spans="1:21" x14ac:dyDescent="0.35">
      <c r="A2" s="11" t="s">
        <v>7</v>
      </c>
      <c r="B2" s="14">
        <v>0</v>
      </c>
      <c r="C2" s="14">
        <v>0</v>
      </c>
      <c r="D2" s="14">
        <v>0</v>
      </c>
      <c r="E2" s="14">
        <v>0</v>
      </c>
      <c r="F2" s="14">
        <v>0</v>
      </c>
      <c r="G2" s="14">
        <v>0</v>
      </c>
      <c r="H2" s="14"/>
      <c r="I2" s="14"/>
      <c r="M2" s="4">
        <v>38792</v>
      </c>
    </row>
    <row r="3" spans="1:21" x14ac:dyDescent="0.35">
      <c r="A3" s="11" t="s">
        <v>8</v>
      </c>
      <c r="B3" s="14">
        <v>100000</v>
      </c>
      <c r="C3" s="14">
        <v>0</v>
      </c>
      <c r="D3" s="14">
        <v>0</v>
      </c>
      <c r="E3" s="14">
        <v>0</v>
      </c>
      <c r="F3" s="14">
        <v>0</v>
      </c>
      <c r="G3" s="14">
        <v>0</v>
      </c>
      <c r="H3" s="14">
        <v>0</v>
      </c>
      <c r="I3" s="14">
        <v>0</v>
      </c>
      <c r="J3" s="5">
        <f t="shared" ref="J3:J4" si="0">SUM(B3:G3)</f>
        <v>100000</v>
      </c>
      <c r="M3" s="2"/>
    </row>
    <row r="4" spans="1:21" x14ac:dyDescent="0.35">
      <c r="A4" s="11" t="s">
        <v>9</v>
      </c>
      <c r="B4" s="14">
        <v>0</v>
      </c>
      <c r="C4" s="14">
        <v>0</v>
      </c>
      <c r="D4" s="14">
        <v>0</v>
      </c>
      <c r="E4" s="14">
        <v>0</v>
      </c>
      <c r="F4" s="14">
        <v>0</v>
      </c>
      <c r="G4" s="14">
        <v>0</v>
      </c>
      <c r="H4" s="14">
        <v>0</v>
      </c>
      <c r="I4" s="14">
        <v>0</v>
      </c>
      <c r="J4" s="5">
        <f t="shared" si="0"/>
        <v>0</v>
      </c>
      <c r="M4" s="2"/>
    </row>
    <row r="5" spans="1:21" x14ac:dyDescent="0.35">
      <c r="A5" s="11" t="s">
        <v>10</v>
      </c>
      <c r="B5" s="14">
        <v>7</v>
      </c>
      <c r="C5" s="14">
        <v>0</v>
      </c>
      <c r="D5" s="14">
        <v>0</v>
      </c>
      <c r="E5" s="14">
        <v>0</v>
      </c>
      <c r="F5" s="14">
        <v>0</v>
      </c>
      <c r="G5" s="14">
        <f>$J$5/4</f>
        <v>1.75</v>
      </c>
      <c r="H5" s="14">
        <v>0</v>
      </c>
      <c r="I5" s="14">
        <v>0</v>
      </c>
      <c r="J5" s="1">
        <v>7</v>
      </c>
      <c r="M5" s="2"/>
    </row>
    <row r="6" spans="1:21" x14ac:dyDescent="0.35">
      <c r="A6" s="11" t="s">
        <v>11</v>
      </c>
      <c r="B6" s="14">
        <v>0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">
        <v>7</v>
      </c>
      <c r="M6" s="2"/>
    </row>
    <row r="7" spans="1:21" x14ac:dyDescent="0.35">
      <c r="A7" s="11" t="s">
        <v>12</v>
      </c>
      <c r="B7" s="14">
        <f t="shared" ref="B7:F7" si="1">B3+B5</f>
        <v>100007</v>
      </c>
      <c r="C7" s="14">
        <f t="shared" si="1"/>
        <v>0</v>
      </c>
      <c r="D7" s="14">
        <f t="shared" si="1"/>
        <v>0</v>
      </c>
      <c r="E7" s="14">
        <f t="shared" si="1"/>
        <v>0</v>
      </c>
      <c r="F7" s="14">
        <f t="shared" si="1"/>
        <v>0</v>
      </c>
      <c r="G7" s="14">
        <v>0</v>
      </c>
      <c r="H7" s="14">
        <v>0</v>
      </c>
      <c r="I7" s="14">
        <v>0</v>
      </c>
      <c r="J7" s="5">
        <f>SUM(B7:G7)</f>
        <v>100007</v>
      </c>
      <c r="M7" s="2"/>
    </row>
    <row r="8" spans="1:21" x14ac:dyDescent="0.35">
      <c r="A8" s="12" t="s">
        <v>13</v>
      </c>
      <c r="B8" s="15">
        <f t="shared" ref="B8:G8" si="2">B7/100007</f>
        <v>1</v>
      </c>
      <c r="C8" s="15">
        <f t="shared" si="2"/>
        <v>0</v>
      </c>
      <c r="D8" s="15">
        <f t="shared" si="2"/>
        <v>0</v>
      </c>
      <c r="E8" s="15">
        <f t="shared" si="2"/>
        <v>0</v>
      </c>
      <c r="F8" s="15">
        <f t="shared" si="2"/>
        <v>0</v>
      </c>
      <c r="G8" s="15">
        <f t="shared" si="2"/>
        <v>0</v>
      </c>
      <c r="H8" s="15">
        <v>0</v>
      </c>
      <c r="I8" s="15">
        <v>1</v>
      </c>
      <c r="J8" s="7"/>
      <c r="K8" s="7"/>
      <c r="M8" s="8">
        <v>0</v>
      </c>
      <c r="N8" s="7"/>
      <c r="O8" s="7"/>
      <c r="P8" s="7"/>
      <c r="Q8" s="7"/>
      <c r="R8" s="7"/>
      <c r="S8" s="7"/>
      <c r="T8" s="7"/>
      <c r="U8" s="7"/>
    </row>
    <row r="9" spans="1:21" x14ac:dyDescent="0.35">
      <c r="J9" s="8">
        <v>0</v>
      </c>
    </row>
    <row r="10" spans="1:21" s="18" customFormat="1" ht="14.5" x14ac:dyDescent="0.35">
      <c r="A10" s="17"/>
      <c r="M10" s="19"/>
    </row>
    <row r="11" spans="1:21" ht="12.5" x14ac:dyDescent="0.25">
      <c r="A11" s="10">
        <v>2010</v>
      </c>
      <c r="B11" s="17" t="s">
        <v>27</v>
      </c>
      <c r="C11" s="17" t="s">
        <v>28</v>
      </c>
      <c r="D11" s="17" t="s">
        <v>0</v>
      </c>
      <c r="E11" s="17" t="s">
        <v>1</v>
      </c>
      <c r="F11" s="17" t="s">
        <v>2</v>
      </c>
      <c r="G11" s="17" t="s">
        <v>3</v>
      </c>
      <c r="H11" s="17" t="s">
        <v>4</v>
      </c>
      <c r="I11" s="17" t="s">
        <v>5</v>
      </c>
      <c r="J11" s="18" t="s">
        <v>6</v>
      </c>
    </row>
    <row r="12" spans="1:21" x14ac:dyDescent="0.35">
      <c r="A12" s="11" t="s">
        <v>7</v>
      </c>
      <c r="B12" s="14">
        <f>B7</f>
        <v>100007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3">
        <f t="shared" ref="J12:J17" si="3">G12+F12+E12+D12+C12+B12</f>
        <v>100007</v>
      </c>
    </row>
    <row r="13" spans="1:21" x14ac:dyDescent="0.35">
      <c r="A13" s="11" t="s">
        <v>8</v>
      </c>
      <c r="B13" s="14">
        <v>0</v>
      </c>
      <c r="C13" s="14">
        <v>200000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3">
        <f t="shared" si="3"/>
        <v>200000</v>
      </c>
    </row>
    <row r="14" spans="1:21" x14ac:dyDescent="0.35">
      <c r="A14" s="11" t="s">
        <v>14</v>
      </c>
      <c r="B14" s="14"/>
      <c r="C14" s="14">
        <v>745183</v>
      </c>
      <c r="D14" s="14"/>
      <c r="E14" s="14"/>
      <c r="F14" s="14"/>
      <c r="G14" s="14"/>
      <c r="H14" s="14"/>
      <c r="I14" s="14"/>
      <c r="J14" s="3">
        <f t="shared" si="3"/>
        <v>745183</v>
      </c>
      <c r="L14" s="3"/>
    </row>
    <row r="15" spans="1:21" x14ac:dyDescent="0.35">
      <c r="A15" s="11" t="s">
        <v>9</v>
      </c>
      <c r="B15" s="10">
        <v>31</v>
      </c>
      <c r="C15" s="14">
        <v>428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3">
        <f t="shared" si="3"/>
        <v>459</v>
      </c>
    </row>
    <row r="16" spans="1:21" x14ac:dyDescent="0.35">
      <c r="A16" s="11" t="s">
        <v>10</v>
      </c>
      <c r="B16" s="14"/>
      <c r="C16" s="14"/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3">
        <f t="shared" si="3"/>
        <v>0</v>
      </c>
    </row>
    <row r="17" spans="1:13" x14ac:dyDescent="0.35">
      <c r="A17" s="11" t="s">
        <v>11</v>
      </c>
      <c r="B17" s="14">
        <v>0</v>
      </c>
      <c r="C17" s="14">
        <v>-236379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3">
        <f t="shared" si="3"/>
        <v>-236379</v>
      </c>
    </row>
    <row r="18" spans="1:13" x14ac:dyDescent="0.35">
      <c r="A18" s="11" t="s">
        <v>15</v>
      </c>
      <c r="B18" s="14">
        <f t="shared" ref="B18:F18" si="4">B17+B16+B15+B14+B13+B12</f>
        <v>100038</v>
      </c>
      <c r="C18" s="14">
        <f t="shared" si="4"/>
        <v>709232</v>
      </c>
      <c r="D18" s="14">
        <f t="shared" si="4"/>
        <v>0</v>
      </c>
      <c r="E18" s="14">
        <f t="shared" si="4"/>
        <v>0</v>
      </c>
      <c r="F18" s="14">
        <f t="shared" si="4"/>
        <v>0</v>
      </c>
      <c r="G18" s="14">
        <f>G13+G16</f>
        <v>0</v>
      </c>
      <c r="H18" s="14">
        <v>0</v>
      </c>
      <c r="I18" s="14">
        <v>0</v>
      </c>
      <c r="J18" s="3"/>
      <c r="K18" s="5">
        <f>SUM(B18:J18)</f>
        <v>809270</v>
      </c>
      <c r="M18" s="5">
        <f>SUM(B18:L18)</f>
        <v>1618540</v>
      </c>
    </row>
    <row r="19" spans="1:13" x14ac:dyDescent="0.35">
      <c r="A19" s="12" t="s">
        <v>13</v>
      </c>
      <c r="B19" s="15">
        <f t="shared" ref="B19:G19" si="5">B18/809309</f>
        <v>0.12360915299347962</v>
      </c>
      <c r="C19" s="15">
        <f t="shared" si="5"/>
        <v>0.87634265774877085</v>
      </c>
      <c r="D19" s="15">
        <f t="shared" si="5"/>
        <v>0</v>
      </c>
      <c r="E19" s="15">
        <f t="shared" si="5"/>
        <v>0</v>
      </c>
      <c r="F19" s="15">
        <f t="shared" si="5"/>
        <v>0</v>
      </c>
      <c r="G19" s="15">
        <f t="shared" si="5"/>
        <v>0</v>
      </c>
      <c r="H19" s="15">
        <v>0</v>
      </c>
      <c r="I19" s="15">
        <v>1</v>
      </c>
      <c r="J19" s="9">
        <f>SUM(J12:J18)</f>
        <v>809270</v>
      </c>
    </row>
    <row r="21" spans="1:13" s="18" customFormat="1" ht="14.5" x14ac:dyDescent="0.35">
      <c r="A21" s="17"/>
      <c r="M21" s="19"/>
    </row>
    <row r="22" spans="1:13" ht="12.5" x14ac:dyDescent="0.25">
      <c r="A22" s="10">
        <v>2011</v>
      </c>
      <c r="B22" s="17" t="s">
        <v>27</v>
      </c>
      <c r="C22" s="17" t="s">
        <v>28</v>
      </c>
      <c r="D22" s="17" t="s">
        <v>0</v>
      </c>
      <c r="E22" s="17" t="s">
        <v>1</v>
      </c>
      <c r="F22" s="17" t="s">
        <v>2</v>
      </c>
      <c r="G22" s="17" t="s">
        <v>3</v>
      </c>
      <c r="H22" s="17" t="s">
        <v>4</v>
      </c>
      <c r="I22" s="17" t="s">
        <v>5</v>
      </c>
      <c r="J22" s="18" t="s">
        <v>6</v>
      </c>
    </row>
    <row r="23" spans="1:13" x14ac:dyDescent="0.35">
      <c r="A23" s="11" t="s">
        <v>7</v>
      </c>
      <c r="B23" s="14">
        <f t="shared" ref="B23:G23" si="6">B18</f>
        <v>100038</v>
      </c>
      <c r="C23" s="14">
        <f t="shared" si="6"/>
        <v>709232</v>
      </c>
      <c r="D23" s="14">
        <f t="shared" si="6"/>
        <v>0</v>
      </c>
      <c r="E23" s="14">
        <f t="shared" si="6"/>
        <v>0</v>
      </c>
      <c r="F23" s="14">
        <f t="shared" si="6"/>
        <v>0</v>
      </c>
      <c r="G23" s="14">
        <f t="shared" si="6"/>
        <v>0</v>
      </c>
      <c r="H23" s="14">
        <v>0</v>
      </c>
      <c r="I23" s="14"/>
      <c r="J23" s="3">
        <f>J19</f>
        <v>809270</v>
      </c>
    </row>
    <row r="24" spans="1:13" x14ac:dyDescent="0.35">
      <c r="A24" s="11" t="s">
        <v>8</v>
      </c>
      <c r="B24" s="14">
        <v>200000</v>
      </c>
      <c r="C24" s="10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/>
      <c r="J24" s="3">
        <v>200000</v>
      </c>
    </row>
    <row r="25" spans="1:13" x14ac:dyDescent="0.35">
      <c r="A25" s="11" t="s">
        <v>16</v>
      </c>
      <c r="B25" s="14">
        <f>B19*J25</f>
        <v>-1380.3434114781869</v>
      </c>
      <c r="C25" s="16">
        <f>C19*J25</f>
        <v>-9786.1184590805242</v>
      </c>
      <c r="D25" s="14"/>
      <c r="E25" s="14"/>
      <c r="F25" s="14"/>
      <c r="G25" s="14"/>
      <c r="H25" s="14"/>
      <c r="I25" s="14"/>
      <c r="J25" s="3">
        <v>-11167</v>
      </c>
    </row>
    <row r="26" spans="1:13" x14ac:dyDescent="0.35">
      <c r="A26" s="11" t="s">
        <v>14</v>
      </c>
      <c r="B26" s="14">
        <v>0</v>
      </c>
      <c r="C26" s="14">
        <v>0</v>
      </c>
      <c r="D26" s="14"/>
      <c r="E26" s="14"/>
      <c r="F26" s="14"/>
      <c r="G26" s="14"/>
      <c r="H26" s="14"/>
      <c r="I26" s="14"/>
      <c r="J26" s="3">
        <f t="shared" ref="J26:J27" si="7">G26+F26+E26+D26+C26+B26</f>
        <v>0</v>
      </c>
    </row>
    <row r="27" spans="1:13" x14ac:dyDescent="0.35">
      <c r="A27" s="11" t="s">
        <v>11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3">
        <f t="shared" si="7"/>
        <v>0</v>
      </c>
    </row>
    <row r="28" spans="1:13" x14ac:dyDescent="0.35">
      <c r="A28" s="11" t="s">
        <v>17</v>
      </c>
      <c r="B28" s="14">
        <f>SUM(B23:B27)</f>
        <v>298657.65658852179</v>
      </c>
      <c r="C28" s="14">
        <f>SUM(C23:C27)</f>
        <v>699445.88154091942</v>
      </c>
      <c r="D28" s="14">
        <f>SUM(D23:D27)</f>
        <v>0</v>
      </c>
      <c r="E28" s="14">
        <f>SUM(E23:E27)</f>
        <v>0</v>
      </c>
      <c r="F28" s="14">
        <f>SUM(F23:F27)</f>
        <v>0</v>
      </c>
      <c r="G28" s="14" t="e">
        <f>G24+#REF!</f>
        <v>#REF!</v>
      </c>
      <c r="H28" s="14">
        <v>0</v>
      </c>
      <c r="I28" s="14">
        <v>0</v>
      </c>
      <c r="J28" s="1">
        <v>998103</v>
      </c>
    </row>
    <row r="29" spans="1:13" x14ac:dyDescent="0.35">
      <c r="A29" s="12" t="s">
        <v>13</v>
      </c>
      <c r="B29" s="15">
        <f t="shared" ref="B29:C29" si="8">B28/998103</f>
        <v>0.29922528695788086</v>
      </c>
      <c r="C29" s="15">
        <f t="shared" si="8"/>
        <v>0.70077525219433212</v>
      </c>
      <c r="D29" s="15">
        <f t="shared" ref="D29:G29" si="9">D28/809309</f>
        <v>0</v>
      </c>
      <c r="E29" s="15">
        <f t="shared" si="9"/>
        <v>0</v>
      </c>
      <c r="F29" s="15">
        <f t="shared" si="9"/>
        <v>0</v>
      </c>
      <c r="G29" s="15" t="e">
        <f t="shared" si="9"/>
        <v>#REF!</v>
      </c>
      <c r="H29" s="15">
        <v>0</v>
      </c>
      <c r="I29" s="15">
        <v>1</v>
      </c>
      <c r="J29" s="6">
        <f>J28/809309</f>
        <v>1.2332780186554209</v>
      </c>
    </row>
    <row r="30" spans="1:13" ht="14.5" x14ac:dyDescent="0.35">
      <c r="A30" s="12"/>
      <c r="B30" s="15"/>
      <c r="C30" s="15"/>
      <c r="D30" s="15"/>
      <c r="E30" s="15"/>
      <c r="F30" s="15"/>
      <c r="G30" s="15"/>
      <c r="H30" s="15"/>
      <c r="I30" s="15"/>
      <c r="J30" s="6"/>
    </row>
    <row r="31" spans="1:13" s="18" customFormat="1" ht="14.5" x14ac:dyDescent="0.35">
      <c r="A31" s="17"/>
      <c r="M31" s="19"/>
    </row>
    <row r="32" spans="1:13" ht="15.75" customHeight="1" x14ac:dyDescent="0.25">
      <c r="A32" s="10">
        <v>2012</v>
      </c>
      <c r="B32" s="17" t="s">
        <v>27</v>
      </c>
      <c r="C32" s="17" t="s">
        <v>28</v>
      </c>
      <c r="D32" s="17" t="s">
        <v>0</v>
      </c>
      <c r="E32" s="17" t="s">
        <v>1</v>
      </c>
      <c r="F32" s="17" t="s">
        <v>2</v>
      </c>
      <c r="G32" s="17" t="s">
        <v>3</v>
      </c>
      <c r="H32" s="17" t="s">
        <v>4</v>
      </c>
      <c r="I32" s="17" t="s">
        <v>5</v>
      </c>
      <c r="J32" s="18" t="s">
        <v>6</v>
      </c>
    </row>
    <row r="33" spans="1:11" x14ac:dyDescent="0.35">
      <c r="A33" s="11" t="s">
        <v>7</v>
      </c>
      <c r="B33" s="14">
        <f>B28</f>
        <v>298657.65658852179</v>
      </c>
      <c r="C33" s="14">
        <f>C28</f>
        <v>699445.88154091942</v>
      </c>
      <c r="D33" s="14">
        <f>D28</f>
        <v>0</v>
      </c>
      <c r="E33" s="14">
        <f>E28</f>
        <v>0</v>
      </c>
      <c r="F33" s="14">
        <f>F28</f>
        <v>0</v>
      </c>
      <c r="G33" s="14">
        <f>G27</f>
        <v>0</v>
      </c>
      <c r="H33" s="14">
        <v>0</v>
      </c>
      <c r="I33" s="14">
        <v>0</v>
      </c>
      <c r="J33" s="3">
        <f>J28</f>
        <v>998103</v>
      </c>
    </row>
    <row r="34" spans="1:11" ht="14.5" x14ac:dyDescent="0.35">
      <c r="A34" s="11" t="s">
        <v>8</v>
      </c>
      <c r="B34" s="14">
        <v>50000</v>
      </c>
      <c r="C34" s="10">
        <v>0</v>
      </c>
      <c r="D34" s="14">
        <v>50000</v>
      </c>
      <c r="E34" s="14">
        <v>50000</v>
      </c>
      <c r="F34" s="14">
        <v>50000</v>
      </c>
      <c r="G34" s="14">
        <v>50000</v>
      </c>
      <c r="H34" s="14">
        <v>0</v>
      </c>
      <c r="I34" s="14">
        <v>0</v>
      </c>
      <c r="J34" s="3">
        <f t="shared" ref="J34:J35" si="10">G34+F34+E34+D34+C34+B34</f>
        <v>250000</v>
      </c>
    </row>
    <row r="35" spans="1:11" ht="14.5" x14ac:dyDescent="0.35">
      <c r="A35" s="11" t="s">
        <v>14</v>
      </c>
      <c r="B35" s="14">
        <v>0</v>
      </c>
      <c r="C35" s="14">
        <v>0</v>
      </c>
      <c r="D35" s="14"/>
      <c r="E35" s="14"/>
      <c r="F35" s="14"/>
      <c r="G35" s="14"/>
      <c r="H35" s="14"/>
      <c r="I35" s="14"/>
      <c r="J35" s="3">
        <f t="shared" si="10"/>
        <v>0</v>
      </c>
    </row>
    <row r="36" spans="1:11" ht="14.5" x14ac:dyDescent="0.35">
      <c r="A36" s="11" t="s">
        <v>16</v>
      </c>
      <c r="B36" s="14">
        <f>B29*J36</f>
        <v>24482.912204180771</v>
      </c>
      <c r="C36" s="10">
        <f>C29*J36</f>
        <v>57338.13190979245</v>
      </c>
      <c r="D36" s="14"/>
      <c r="E36" s="14"/>
      <c r="F36" s="14"/>
      <c r="G36" s="14"/>
      <c r="H36" s="14"/>
      <c r="I36" s="14"/>
      <c r="J36" s="3">
        <v>81821</v>
      </c>
    </row>
    <row r="37" spans="1:11" x14ac:dyDescent="0.35">
      <c r="A37" s="11" t="s">
        <v>11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3">
        <f>G37+F37+E37+D37+C37+B37</f>
        <v>0</v>
      </c>
    </row>
    <row r="38" spans="1:11" x14ac:dyDescent="0.35">
      <c r="A38" s="11" t="s">
        <v>18</v>
      </c>
      <c r="B38" s="14">
        <f>B36+B35+B34+B33</f>
        <v>373140.56879270257</v>
      </c>
      <c r="C38" s="14">
        <f>C36+C35+C34+C33</f>
        <v>756784.01345071185</v>
      </c>
      <c r="D38" s="14">
        <f>D36+D35+D34+D33</f>
        <v>50000</v>
      </c>
      <c r="E38" s="14">
        <f>E36+E35+E34+E33</f>
        <v>50000</v>
      </c>
      <c r="F38" s="14">
        <f>F36+F35+F34+F33</f>
        <v>50000</v>
      </c>
      <c r="G38" s="14">
        <f>G36+G35+G34+G33</f>
        <v>50000</v>
      </c>
      <c r="H38" s="14">
        <f>H36+H35+H34+H33</f>
        <v>0</v>
      </c>
      <c r="I38" s="14">
        <f>I36+I35+I34+I33</f>
        <v>0</v>
      </c>
      <c r="J38" s="3"/>
    </row>
    <row r="39" spans="1:11" x14ac:dyDescent="0.35">
      <c r="A39" s="12" t="s">
        <v>13</v>
      </c>
      <c r="B39" s="15">
        <f>B38/1329924</f>
        <v>0.28057285137549409</v>
      </c>
      <c r="C39" s="15">
        <f>C38/1329924</f>
        <v>0.56904305317500237</v>
      </c>
      <c r="D39" s="15">
        <f>D38/1329924</f>
        <v>3.7596133312881037E-2</v>
      </c>
      <c r="E39" s="15">
        <f>E38/1329924</f>
        <v>3.7596133312881037E-2</v>
      </c>
      <c r="F39" s="15">
        <f>F38/1329924</f>
        <v>3.7596133312881037E-2</v>
      </c>
      <c r="G39" s="15">
        <f>G38/1329924</f>
        <v>3.7596133312881037E-2</v>
      </c>
      <c r="H39" s="15">
        <v>0</v>
      </c>
      <c r="I39" s="15">
        <v>1</v>
      </c>
      <c r="J39" s="6"/>
    </row>
    <row r="40" spans="1:11" ht="15.75" customHeight="1" x14ac:dyDescent="0.25">
      <c r="J40" s="5">
        <f>SUM(J33:J39)</f>
        <v>1329924</v>
      </c>
    </row>
    <row r="41" spans="1:11" ht="15.75" customHeight="1" x14ac:dyDescent="0.25">
      <c r="A41" s="10">
        <v>2013</v>
      </c>
      <c r="B41" s="17" t="s">
        <v>27</v>
      </c>
      <c r="C41" s="17" t="s">
        <v>28</v>
      </c>
      <c r="D41" s="17" t="s">
        <v>0</v>
      </c>
      <c r="E41" s="17" t="s">
        <v>1</v>
      </c>
      <c r="F41" s="17" t="s">
        <v>2</v>
      </c>
      <c r="G41" s="17" t="s">
        <v>3</v>
      </c>
      <c r="H41" s="17" t="s">
        <v>4</v>
      </c>
      <c r="I41" s="17" t="s">
        <v>5</v>
      </c>
      <c r="J41" s="18" t="s">
        <v>6</v>
      </c>
    </row>
    <row r="42" spans="1:11" x14ac:dyDescent="0.35">
      <c r="A42" s="11" t="s">
        <v>7</v>
      </c>
      <c r="B42" s="14">
        <f>B38</f>
        <v>373140.56879270257</v>
      </c>
      <c r="C42" s="14">
        <f>C38</f>
        <v>756784.01345071185</v>
      </c>
      <c r="D42" s="14">
        <f>D38</f>
        <v>50000</v>
      </c>
      <c r="E42" s="14">
        <f>E38</f>
        <v>50000</v>
      </c>
      <c r="F42" s="14">
        <f>F38</f>
        <v>50000</v>
      </c>
      <c r="G42" s="14">
        <f>G38</f>
        <v>50000</v>
      </c>
      <c r="H42" s="14">
        <v>0</v>
      </c>
      <c r="I42" s="14">
        <v>0</v>
      </c>
      <c r="K42" s="5">
        <f>SUM(B42:J42)</f>
        <v>1329924.5822434144</v>
      </c>
    </row>
    <row r="43" spans="1:11" x14ac:dyDescent="0.35">
      <c r="A43" s="11" t="s">
        <v>8</v>
      </c>
      <c r="B43" s="14">
        <v>50000</v>
      </c>
      <c r="C43" s="10">
        <v>0</v>
      </c>
      <c r="D43" s="14">
        <v>50000</v>
      </c>
      <c r="E43" s="14">
        <v>50000</v>
      </c>
      <c r="F43" s="14">
        <v>50000</v>
      </c>
      <c r="G43" s="14">
        <v>50000</v>
      </c>
      <c r="H43" s="14">
        <v>250000</v>
      </c>
      <c r="I43" s="14">
        <v>0</v>
      </c>
      <c r="J43" s="3">
        <v>500000</v>
      </c>
      <c r="K43" s="5">
        <f>G43+F43+E43+D43+B43</f>
        <v>250000</v>
      </c>
    </row>
    <row r="44" spans="1:11" x14ac:dyDescent="0.35">
      <c r="A44" s="11" t="s">
        <v>14</v>
      </c>
      <c r="B44" s="14">
        <v>0</v>
      </c>
      <c r="C44" s="14">
        <v>0</v>
      </c>
      <c r="D44" s="14"/>
      <c r="E44" s="14"/>
      <c r="F44" s="14"/>
      <c r="G44" s="14"/>
      <c r="H44" s="14"/>
      <c r="I44" s="14"/>
      <c r="J44" s="3">
        <f>G44+F44+E44+D44+C44+B44</f>
        <v>0</v>
      </c>
    </row>
    <row r="45" spans="1:11" x14ac:dyDescent="0.35">
      <c r="A45" s="11" t="s">
        <v>16</v>
      </c>
      <c r="B45" s="14">
        <f>B39*467651</f>
        <v>131210.17451860118</v>
      </c>
      <c r="C45" s="14">
        <f>C39*467651</f>
        <v>266113.55286034301</v>
      </c>
      <c r="D45" s="14">
        <f>D39*467651</f>
        <v>17581.869339902129</v>
      </c>
      <c r="E45" s="14">
        <f>E39*467651</f>
        <v>17581.869339902129</v>
      </c>
      <c r="F45" s="14">
        <f>F39*467651</f>
        <v>17581.869339902129</v>
      </c>
      <c r="G45" s="14">
        <f>G39*467651</f>
        <v>17581.869339902129</v>
      </c>
      <c r="H45" s="14">
        <v>0</v>
      </c>
      <c r="I45" s="14"/>
      <c r="J45" s="3">
        <v>467651</v>
      </c>
    </row>
    <row r="46" spans="1:11" x14ac:dyDescent="0.35">
      <c r="A46" s="11" t="s">
        <v>11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3">
        <f>G46+F46+E46+D46+C46+B46</f>
        <v>0</v>
      </c>
    </row>
    <row r="47" spans="1:11" ht="14.5" x14ac:dyDescent="0.35">
      <c r="A47" s="11" t="s">
        <v>19</v>
      </c>
      <c r="B47" s="14">
        <f>B46+B45+B44+B43+B42</f>
        <v>554350.74331130378</v>
      </c>
      <c r="C47" s="14">
        <f t="shared" ref="C47:I47" si="11">C46+C45+C44+C43+C42</f>
        <v>1022897.5663110549</v>
      </c>
      <c r="D47" s="14">
        <f t="shared" si="11"/>
        <v>117581.86933990213</v>
      </c>
      <c r="E47" s="14">
        <f t="shared" si="11"/>
        <v>117581.86933990213</v>
      </c>
      <c r="F47" s="14">
        <f t="shared" si="11"/>
        <v>117581.86933990213</v>
      </c>
      <c r="G47" s="14">
        <f t="shared" si="11"/>
        <v>117581.86933990213</v>
      </c>
      <c r="H47" s="14">
        <f t="shared" si="11"/>
        <v>250000</v>
      </c>
      <c r="I47" s="14">
        <f t="shared" si="11"/>
        <v>0</v>
      </c>
      <c r="J47" s="3">
        <f>J40+J43+J45</f>
        <v>2297575</v>
      </c>
    </row>
    <row r="48" spans="1:11" ht="14.5" x14ac:dyDescent="0.35">
      <c r="A48" s="12" t="s">
        <v>13</v>
      </c>
      <c r="B48" s="15">
        <f t="shared" ref="B48:I48" si="12">B47/2297575</f>
        <v>0.24127645161150507</v>
      </c>
      <c r="C48" s="15">
        <f t="shared" si="12"/>
        <v>0.44520747584346748</v>
      </c>
      <c r="D48" s="15">
        <f t="shared" si="12"/>
        <v>5.1176509728693136E-2</v>
      </c>
      <c r="E48" s="15">
        <f t="shared" si="12"/>
        <v>5.1176509728693136E-2</v>
      </c>
      <c r="F48" s="15">
        <f t="shared" si="12"/>
        <v>5.1176509728693136E-2</v>
      </c>
      <c r="G48" s="15">
        <f t="shared" si="12"/>
        <v>5.1176509728693136E-2</v>
      </c>
      <c r="H48" s="15">
        <f t="shared" si="12"/>
        <v>0.10881037615747037</v>
      </c>
      <c r="I48" s="15">
        <f t="shared" si="12"/>
        <v>0</v>
      </c>
      <c r="J48" s="6"/>
    </row>
    <row r="50" spans="1:13" s="18" customFormat="1" ht="14.5" x14ac:dyDescent="0.35">
      <c r="A50" s="17"/>
      <c r="M50" s="19"/>
    </row>
    <row r="51" spans="1:13" ht="15.75" customHeight="1" x14ac:dyDescent="0.25">
      <c r="A51" s="10" t="s">
        <v>20</v>
      </c>
      <c r="B51" s="17" t="s">
        <v>27</v>
      </c>
      <c r="C51" s="17" t="s">
        <v>28</v>
      </c>
      <c r="D51" s="17" t="s">
        <v>0</v>
      </c>
      <c r="E51" s="17" t="s">
        <v>1</v>
      </c>
      <c r="F51" s="17" t="s">
        <v>2</v>
      </c>
      <c r="G51" s="17" t="s">
        <v>3</v>
      </c>
      <c r="H51" s="17" t="s">
        <v>4</v>
      </c>
      <c r="I51" s="17" t="s">
        <v>5</v>
      </c>
      <c r="J51" s="18" t="s">
        <v>6</v>
      </c>
    </row>
    <row r="52" spans="1:13" x14ac:dyDescent="0.35">
      <c r="A52" s="11" t="s">
        <v>7</v>
      </c>
      <c r="B52" s="14">
        <f>B47</f>
        <v>554350.74331130378</v>
      </c>
      <c r="C52" s="14">
        <f t="shared" ref="C52:H52" si="13">C47</f>
        <v>1022897.5663110549</v>
      </c>
      <c r="D52" s="14">
        <f t="shared" si="13"/>
        <v>117581.86933990213</v>
      </c>
      <c r="E52" s="14">
        <f t="shared" si="13"/>
        <v>117581.86933990213</v>
      </c>
      <c r="F52" s="14">
        <f t="shared" si="13"/>
        <v>117581.86933990213</v>
      </c>
      <c r="G52" s="14">
        <f t="shared" si="13"/>
        <v>117581.86933990213</v>
      </c>
      <c r="H52" s="14">
        <f t="shared" si="13"/>
        <v>250000</v>
      </c>
      <c r="I52" s="14">
        <v>0</v>
      </c>
      <c r="K52" s="5">
        <f>SUM(B52:J52)</f>
        <v>2297575.7869819673</v>
      </c>
    </row>
    <row r="53" spans="1:13" x14ac:dyDescent="0.35">
      <c r="A53" s="11" t="s">
        <v>8</v>
      </c>
      <c r="B53" s="14">
        <v>100000</v>
      </c>
      <c r="C53" s="10">
        <v>0</v>
      </c>
      <c r="D53" s="14">
        <v>100000</v>
      </c>
      <c r="E53" s="14">
        <v>100000</v>
      </c>
      <c r="F53" s="14">
        <v>100000</v>
      </c>
      <c r="G53" s="14">
        <v>100000</v>
      </c>
      <c r="H53" s="14">
        <v>200000</v>
      </c>
      <c r="I53" s="14">
        <v>0</v>
      </c>
      <c r="K53" s="3">
        <v>700000</v>
      </c>
    </row>
    <row r="54" spans="1:13" x14ac:dyDescent="0.35">
      <c r="A54" s="11" t="s">
        <v>14</v>
      </c>
      <c r="B54" s="14">
        <v>0</v>
      </c>
      <c r="C54" s="14">
        <v>0</v>
      </c>
      <c r="D54" s="14"/>
      <c r="E54" s="14"/>
      <c r="F54" s="14"/>
      <c r="G54" s="14"/>
      <c r="H54" s="14"/>
      <c r="I54" s="14"/>
      <c r="K54" s="3">
        <f>G54+F54+E54+D54+C54+B54</f>
        <v>0</v>
      </c>
    </row>
    <row r="55" spans="1:13" x14ac:dyDescent="0.35">
      <c r="A55" s="11" t="s">
        <v>16</v>
      </c>
      <c r="B55" s="14">
        <f>B48*$K$55</f>
        <v>-30906.06579272413</v>
      </c>
      <c r="C55" s="14">
        <f>C48*$K$55</f>
        <v>-57028.406410693126</v>
      </c>
      <c r="D55" s="14">
        <f>D48*$K$55</f>
        <v>-6555.4038371872184</v>
      </c>
      <c r="E55" s="14">
        <f>E48*$K$55</f>
        <v>-6555.4038371872184</v>
      </c>
      <c r="F55" s="14">
        <f>F48*$K$55</f>
        <v>-6555.4038371872184</v>
      </c>
      <c r="G55" s="14">
        <f>G48*$K$55</f>
        <v>-6555.4038371872184</v>
      </c>
      <c r="H55" s="14">
        <f>H48*$K$55</f>
        <v>-13937.956323515009</v>
      </c>
      <c r="I55" s="14"/>
      <c r="K55" s="3">
        <v>-128094</v>
      </c>
    </row>
    <row r="56" spans="1:13" x14ac:dyDescent="0.35">
      <c r="A56" s="11" t="s">
        <v>11</v>
      </c>
      <c r="B56" s="14">
        <v>0</v>
      </c>
      <c r="C56" s="14">
        <v>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3"/>
    </row>
    <row r="57" spans="1:13" x14ac:dyDescent="0.35">
      <c r="A57" s="11" t="s">
        <v>21</v>
      </c>
      <c r="B57" s="14">
        <f>B56+B55+B54+B53+B47</f>
        <v>623444.67751857964</v>
      </c>
      <c r="C57" s="14">
        <f>C56+C55+C54+C53+C47</f>
        <v>965869.15990036179</v>
      </c>
      <c r="D57" s="14">
        <f>D56+D55+D54+D53+D47</f>
        <v>211026.46550271491</v>
      </c>
      <c r="E57" s="14">
        <f>E56+E55+E54+E53+E47</f>
        <v>211026.46550271491</v>
      </c>
      <c r="F57" s="14">
        <f>F56+F55+F54+F53+F47</f>
        <v>211026.46550271491</v>
      </c>
      <c r="G57" s="14">
        <f>G56+G55+G54+G53+G47</f>
        <v>211026.46550271491</v>
      </c>
      <c r="H57" s="14">
        <f>H56+H55+H54+H53+H47</f>
        <v>436062.04367648496</v>
      </c>
      <c r="I57" s="14">
        <v>0</v>
      </c>
      <c r="K57" s="5">
        <f>SUM(B57:J57)</f>
        <v>2869481.7431062856</v>
      </c>
    </row>
    <row r="58" spans="1:13" x14ac:dyDescent="0.35">
      <c r="A58" s="12" t="s">
        <v>13</v>
      </c>
      <c r="B58" s="15">
        <f t="shared" ref="B58:H58" si="14">B57/2869482</f>
        <v>0.21726732473616481</v>
      </c>
      <c r="C58" s="15">
        <f t="shared" si="14"/>
        <v>0.33660052925941397</v>
      </c>
      <c r="D58" s="15">
        <f t="shared" si="14"/>
        <v>7.3541658565105097E-2</v>
      </c>
      <c r="E58" s="15">
        <f t="shared" si="14"/>
        <v>7.3541658565105097E-2</v>
      </c>
      <c r="F58" s="15">
        <f t="shared" si="14"/>
        <v>7.3541658565105097E-2</v>
      </c>
      <c r="G58" s="15">
        <f t="shared" si="14"/>
        <v>7.3541658565105097E-2</v>
      </c>
      <c r="H58" s="15">
        <f t="shared" si="14"/>
        <v>0.15196542221783757</v>
      </c>
      <c r="I58" s="15">
        <v>1</v>
      </c>
      <c r="J58" s="6"/>
    </row>
    <row r="60" spans="1:13" s="18" customFormat="1" ht="14.5" x14ac:dyDescent="0.35">
      <c r="A60" s="17"/>
      <c r="M60" s="19"/>
    </row>
    <row r="61" spans="1:13" ht="15.75" customHeight="1" x14ac:dyDescent="0.25">
      <c r="A61" s="10" t="s">
        <v>22</v>
      </c>
      <c r="B61" s="17" t="s">
        <v>27</v>
      </c>
      <c r="C61" s="17" t="s">
        <v>28</v>
      </c>
      <c r="D61" s="17" t="s">
        <v>0</v>
      </c>
      <c r="E61" s="17" t="s">
        <v>1</v>
      </c>
      <c r="F61" s="17" t="s">
        <v>2</v>
      </c>
      <c r="G61" s="17" t="s">
        <v>3</v>
      </c>
      <c r="H61" s="17" t="s">
        <v>4</v>
      </c>
      <c r="I61" s="17" t="s">
        <v>5</v>
      </c>
      <c r="J61" s="18" t="s">
        <v>6</v>
      </c>
    </row>
    <row r="62" spans="1:13" x14ac:dyDescent="0.35">
      <c r="A62" s="11" t="s">
        <v>7</v>
      </c>
      <c r="B62" s="14">
        <f>B57</f>
        <v>623444.67751857964</v>
      </c>
      <c r="C62" s="14">
        <f>C57</f>
        <v>965869.15990036179</v>
      </c>
      <c r="D62" s="14">
        <f>D57</f>
        <v>211026.46550271491</v>
      </c>
      <c r="E62" s="14">
        <f>E57</f>
        <v>211026.46550271491</v>
      </c>
      <c r="F62" s="14">
        <f>F57</f>
        <v>211026.46550271491</v>
      </c>
      <c r="G62" s="14">
        <f>G57</f>
        <v>211026.46550271491</v>
      </c>
      <c r="H62" s="14">
        <f>H57</f>
        <v>436062.04367648496</v>
      </c>
      <c r="I62" s="14"/>
      <c r="L62" s="5">
        <f t="shared" ref="L62:L63" si="15">SUM(B62:K62)</f>
        <v>2869481.7431062856</v>
      </c>
    </row>
    <row r="63" spans="1:13" x14ac:dyDescent="0.35">
      <c r="A63" s="11" t="s">
        <v>8</v>
      </c>
      <c r="B63" s="14">
        <v>40000</v>
      </c>
      <c r="C63" s="10">
        <v>0</v>
      </c>
      <c r="D63" s="14">
        <v>40000</v>
      </c>
      <c r="E63" s="14">
        <v>40000</v>
      </c>
      <c r="F63" s="14">
        <v>40000</v>
      </c>
      <c r="G63" s="14">
        <v>40000</v>
      </c>
      <c r="H63" s="14">
        <v>0</v>
      </c>
      <c r="I63" s="14">
        <v>40000</v>
      </c>
      <c r="J63" s="1"/>
      <c r="K63" s="1" t="s">
        <v>23</v>
      </c>
      <c r="L63" s="5">
        <f t="shared" si="15"/>
        <v>240000</v>
      </c>
    </row>
    <row r="64" spans="1:13" x14ac:dyDescent="0.35">
      <c r="A64" s="11" t="s">
        <v>14</v>
      </c>
      <c r="B64" s="14">
        <v>0</v>
      </c>
      <c r="C64" s="14">
        <v>0</v>
      </c>
      <c r="D64" s="14"/>
      <c r="E64" s="14"/>
      <c r="F64" s="14"/>
      <c r="G64" s="14"/>
      <c r="H64" s="14"/>
      <c r="L64" s="1">
        <v>102766</v>
      </c>
    </row>
    <row r="65" spans="1:10" x14ac:dyDescent="0.35">
      <c r="A65" s="11" t="s">
        <v>16</v>
      </c>
      <c r="B65" s="14">
        <f>B58*102766</f>
        <v>22327.693893836713</v>
      </c>
      <c r="C65" s="14">
        <f>C58*102766</f>
        <v>34591.089989872933</v>
      </c>
      <c r="D65" s="14">
        <f>D58*102766</f>
        <v>7557.5820841015902</v>
      </c>
      <c r="E65" s="14">
        <f>E58*102766</f>
        <v>7557.5820841015902</v>
      </c>
      <c r="F65" s="14">
        <f>F58*102766</f>
        <v>7557.5820841015902</v>
      </c>
      <c r="G65" s="14">
        <f>G58*102766</f>
        <v>7557.5820841015902</v>
      </c>
      <c r="H65" s="14">
        <f>H58*102766</f>
        <v>15616.878579638296</v>
      </c>
      <c r="I65" s="14">
        <f>I58*102766</f>
        <v>102766</v>
      </c>
      <c r="J65" s="1"/>
    </row>
    <row r="66" spans="1:10" x14ac:dyDescent="0.35">
      <c r="A66" s="11" t="s">
        <v>11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/>
      <c r="I66" s="14"/>
    </row>
    <row r="67" spans="1:10" x14ac:dyDescent="0.35">
      <c r="A67" s="11" t="s">
        <v>24</v>
      </c>
      <c r="B67" s="14">
        <f>B66+B65+B64+B63+B56+B62</f>
        <v>685772.37141241634</v>
      </c>
      <c r="C67" s="14">
        <f>C66+C65+C64+C63+C56+C62</f>
        <v>1000460.2498902347</v>
      </c>
      <c r="D67" s="14">
        <f>D66+D65+D64+D63+D56+D62</f>
        <v>258584.04758681651</v>
      </c>
      <c r="E67" s="14">
        <f>E66+E65+E64+E63+E56+E62</f>
        <v>258584.04758681651</v>
      </c>
      <c r="F67" s="14">
        <f>F66+F65+F64+F63+F56+F62</f>
        <v>258584.04758681651</v>
      </c>
      <c r="G67" s="14">
        <f>G66+G65+G64+G63+G56+G62</f>
        <v>258584.04758681651</v>
      </c>
      <c r="H67" s="14">
        <f>H66+H65+H64+H63+H56+H62</f>
        <v>451678.92225612327</v>
      </c>
      <c r="I67" s="14">
        <f>I66+I65+I64+I63+I56+I62</f>
        <v>142766</v>
      </c>
    </row>
    <row r="68" spans="1:10" x14ac:dyDescent="0.35">
      <c r="A68" s="12" t="s">
        <v>13</v>
      </c>
      <c r="B68" s="15">
        <f t="shared" ref="B68:I68" si="16">B67/3212248</f>
        <v>0.21348674554779593</v>
      </c>
      <c r="C68" s="15">
        <f t="shared" si="16"/>
        <v>0.3114517465308515</v>
      </c>
      <c r="D68" s="15">
        <f t="shared" si="16"/>
        <v>8.0499403404350009E-2</v>
      </c>
      <c r="E68" s="15">
        <f t="shared" si="16"/>
        <v>8.0499403404350009E-2</v>
      </c>
      <c r="F68" s="15">
        <f t="shared" si="16"/>
        <v>8.0499403404350009E-2</v>
      </c>
      <c r="G68" s="15">
        <f t="shared" si="16"/>
        <v>8.0499403404350009E-2</v>
      </c>
      <c r="H68" s="15">
        <f t="shared" si="16"/>
        <v>0.1406114727929236</v>
      </c>
      <c r="I68" s="15">
        <f t="shared" si="16"/>
        <v>4.4444264577330271E-2</v>
      </c>
      <c r="J68" s="1">
        <v>3212248</v>
      </c>
    </row>
    <row r="70" spans="1:10" ht="15.75" customHeight="1" x14ac:dyDescent="0.25">
      <c r="A70" s="10" t="s">
        <v>25</v>
      </c>
      <c r="B70" s="17" t="s">
        <v>27</v>
      </c>
      <c r="C70" s="17" t="s">
        <v>28</v>
      </c>
      <c r="D70" s="17" t="s">
        <v>0</v>
      </c>
      <c r="E70" s="17" t="s">
        <v>1</v>
      </c>
      <c r="F70" s="17" t="s">
        <v>2</v>
      </c>
      <c r="G70" s="17" t="s">
        <v>3</v>
      </c>
      <c r="H70" s="17" t="s">
        <v>4</v>
      </c>
      <c r="I70" s="17" t="s">
        <v>5</v>
      </c>
      <c r="J70" s="18" t="s">
        <v>6</v>
      </c>
    </row>
    <row r="71" spans="1:10" x14ac:dyDescent="0.35">
      <c r="A71" s="11" t="s">
        <v>7</v>
      </c>
      <c r="B71" s="14">
        <f>B67</f>
        <v>685772.37141241634</v>
      </c>
      <c r="C71" s="14">
        <f>C67</f>
        <v>1000460.2498902347</v>
      </c>
      <c r="D71" s="14">
        <f>D67</f>
        <v>258584.04758681651</v>
      </c>
      <c r="E71" s="14">
        <f>E67</f>
        <v>258584.04758681651</v>
      </c>
      <c r="F71" s="14">
        <f>F67</f>
        <v>258584.04758681651</v>
      </c>
      <c r="G71" s="14">
        <f>G67</f>
        <v>258584.04758681651</v>
      </c>
      <c r="H71" s="14">
        <f>H67</f>
        <v>451678.92225612327</v>
      </c>
      <c r="I71" s="14">
        <f>I67</f>
        <v>142766</v>
      </c>
    </row>
    <row r="72" spans="1:10" x14ac:dyDescent="0.35">
      <c r="A72" s="11" t="s">
        <v>8</v>
      </c>
      <c r="B72" s="14">
        <v>40000</v>
      </c>
      <c r="C72" s="10">
        <v>0</v>
      </c>
      <c r="D72" s="14">
        <v>40000</v>
      </c>
      <c r="E72" s="14">
        <v>40000</v>
      </c>
      <c r="F72" s="14">
        <v>40000</v>
      </c>
      <c r="G72" s="14">
        <v>40000</v>
      </c>
      <c r="H72" s="14">
        <v>0</v>
      </c>
      <c r="I72" s="14">
        <v>40000</v>
      </c>
    </row>
    <row r="73" spans="1:10" x14ac:dyDescent="0.35">
      <c r="A73" s="11" t="s">
        <v>14</v>
      </c>
      <c r="B73" s="14">
        <v>0</v>
      </c>
      <c r="C73" s="14">
        <v>0</v>
      </c>
      <c r="D73" s="14"/>
      <c r="E73" s="14"/>
      <c r="F73" s="14"/>
      <c r="G73" s="14"/>
      <c r="H73" s="14"/>
    </row>
    <row r="74" spans="1:10" x14ac:dyDescent="0.35">
      <c r="A74" s="11" t="s">
        <v>16</v>
      </c>
      <c r="B74" s="14">
        <f>B68*-39388</f>
        <v>-8408.8159336365861</v>
      </c>
      <c r="C74" s="14">
        <f>C68*-39388</f>
        <v>-12267.46139235718</v>
      </c>
      <c r="D74" s="14">
        <f>D68*-39388</f>
        <v>-3170.7105012905381</v>
      </c>
      <c r="E74" s="14">
        <f>E68*-39388</f>
        <v>-3170.7105012905381</v>
      </c>
      <c r="F74" s="14">
        <f>F68*-39388</f>
        <v>-3170.7105012905381</v>
      </c>
      <c r="G74" s="14">
        <f>G68*-39388</f>
        <v>-3170.7105012905381</v>
      </c>
      <c r="H74" s="14">
        <f>H68*-39388</f>
        <v>-5538.4046903676744</v>
      </c>
      <c r="I74" s="14">
        <f>I68*-39388</f>
        <v>-1750.5706931718846</v>
      </c>
      <c r="J74" s="1">
        <v>39388</v>
      </c>
    </row>
    <row r="75" spans="1:10" x14ac:dyDescent="0.35">
      <c r="A75" s="11" t="s">
        <v>11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/>
      <c r="I75" s="14"/>
    </row>
    <row r="76" spans="1:10" x14ac:dyDescent="0.35">
      <c r="A76" s="11" t="s">
        <v>26</v>
      </c>
      <c r="B76" s="14">
        <f>B75+B74+B73+B72+B71</f>
        <v>717363.55547877972</v>
      </c>
      <c r="C76" s="14">
        <f>C75+C74+C73+C72+C71</f>
        <v>988192.78849787754</v>
      </c>
      <c r="D76" s="14">
        <f>D75+D74+D73+D72+D71</f>
        <v>295413.33708552597</v>
      </c>
      <c r="E76" s="14">
        <f>E75+E74+E73+E72+E71</f>
        <v>295413.33708552597</v>
      </c>
      <c r="F76" s="14">
        <f>F75+F74+F73+F72+F71</f>
        <v>295413.33708552597</v>
      </c>
      <c r="G76" s="14">
        <f>G75+G74+G73+G72+G71</f>
        <v>295413.33708552597</v>
      </c>
      <c r="H76" s="14">
        <f>H75+H74+H73+H72+H71</f>
        <v>446140.51756575558</v>
      </c>
      <c r="I76" s="14">
        <f>I75+I74+I73+I72+I71</f>
        <v>181015.42930682813</v>
      </c>
    </row>
    <row r="77" spans="1:10" x14ac:dyDescent="0.35">
      <c r="A77" s="12" t="s">
        <v>13</v>
      </c>
      <c r="B77" s="15">
        <f t="shared" ref="B77:I77" si="17">B76/3212248</f>
        <v>0.22332134862525549</v>
      </c>
      <c r="C77" s="15">
        <f t="shared" si="17"/>
        <v>0.30763278193273919</v>
      </c>
      <c r="D77" s="15">
        <f t="shared" si="17"/>
        <v>9.1964673053116064E-2</v>
      </c>
      <c r="E77" s="15">
        <f t="shared" si="17"/>
        <v>9.1964673053116064E-2</v>
      </c>
      <c r="F77" s="15">
        <f t="shared" si="17"/>
        <v>9.1964673053116064E-2</v>
      </c>
      <c r="G77" s="15">
        <f t="shared" si="17"/>
        <v>9.1964673053116064E-2</v>
      </c>
      <c r="H77" s="15">
        <f t="shared" si="17"/>
        <v>0.13888732052000829</v>
      </c>
      <c r="I77" s="15">
        <f t="shared" si="17"/>
        <v>5.635163577246468E-2</v>
      </c>
    </row>
  </sheetData>
  <conditionalFormatting sqref="J19">
    <cfRule type="notContainsBlanks" dxfId="0" priority="1">
      <formula>LEN(TRIM(J19))&gt;0</formula>
    </cfRule>
  </conditionalFormatting>
  <pageMargins left="0.25" right="0.25" top="0.75" bottom="0.75" header="0.3" footer="0.3"/>
  <pageSetup paperSize="9" scale="59" fitToHeight="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Mccloskey</dc:creator>
  <cp:lastModifiedBy>Gavin Mccloskey</cp:lastModifiedBy>
  <cp:lastPrinted>2018-01-08T23:49:53Z</cp:lastPrinted>
  <dcterms:created xsi:type="dcterms:W3CDTF">2018-01-08T23:50:42Z</dcterms:created>
  <dcterms:modified xsi:type="dcterms:W3CDTF">2018-01-08T23:50:43Z</dcterms:modified>
</cp:coreProperties>
</file>