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y\Desktop\"/>
    </mc:Choice>
  </mc:AlternateContent>
  <bookViews>
    <workbookView xWindow="0" yWindow="0" windowWidth="20490" windowHeight="7680" activeTab="2"/>
  </bookViews>
  <sheets>
    <sheet name="Top Sheet" sheetId="1" r:id="rId1"/>
    <sheet name="Notes" sheetId="10" r:id="rId2"/>
    <sheet name="Assets" sheetId="2" r:id="rId3"/>
    <sheet name="General Account" sheetId="3" r:id="rId4"/>
    <sheet name="Basil Hawa" sheetId="4" r:id="rId5"/>
    <sheet name="Stephanie Hawa" sheetId="5" r:id="rId6"/>
    <sheet name="Anastasia Hawa" sheetId="6" r:id="rId7"/>
    <sheet name="Natasha Hawa" sheetId="7" r:id="rId8"/>
    <sheet name="Aram Hawa" sheetId="8" r:id="rId9"/>
    <sheet name="Rabi Hawa" sheetId="9" r:id="rId10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2" l="1"/>
  <c r="H8" i="2"/>
  <c r="G8" i="2"/>
  <c r="F8" i="2"/>
  <c r="E8" i="2"/>
  <c r="D8" i="2"/>
  <c r="C8" i="2"/>
  <c r="B4" i="2"/>
  <c r="I5" i="2"/>
  <c r="H5" i="2"/>
  <c r="G5" i="2"/>
  <c r="F5" i="2"/>
  <c r="E5" i="2"/>
  <c r="D5" i="2"/>
  <c r="C5" i="2"/>
  <c r="I4" i="2"/>
  <c r="D14" i="2" l="1"/>
  <c r="I14" i="2"/>
  <c r="B28" i="2"/>
  <c r="B10" i="2"/>
  <c r="B3" i="1"/>
  <c r="B4" i="8"/>
  <c r="B3" i="8"/>
  <c r="B4" i="7"/>
  <c r="B3" i="7"/>
  <c r="B5" i="7" s="1"/>
  <c r="C14" i="1" s="1"/>
  <c r="B4" i="6"/>
  <c r="B3" i="6"/>
  <c r="B4" i="5"/>
  <c r="B3" i="5"/>
  <c r="B4" i="4"/>
  <c r="B5" i="4" s="1"/>
  <c r="C11" i="1" s="1"/>
  <c r="B3" i="4"/>
  <c r="B4" i="9"/>
  <c r="B3" i="9"/>
  <c r="B3" i="3"/>
  <c r="I16" i="2"/>
  <c r="H16" i="2"/>
  <c r="G16" i="2"/>
  <c r="F16" i="2"/>
  <c r="E16" i="2"/>
  <c r="D16" i="2"/>
  <c r="C15" i="4"/>
  <c r="B4" i="3"/>
  <c r="C16" i="2"/>
  <c r="B5" i="9" l="1"/>
  <c r="C16" i="1" s="1"/>
  <c r="B5" i="8"/>
  <c r="C15" i="1" s="1"/>
  <c r="B4" i="1"/>
  <c r="B6" i="1" s="1"/>
  <c r="E11" i="2"/>
  <c r="B5" i="6"/>
  <c r="C13" i="1" s="1"/>
  <c r="G14" i="2"/>
  <c r="E14" i="2"/>
  <c r="C14" i="2"/>
  <c r="B5" i="5"/>
  <c r="C12" i="1" s="1"/>
  <c r="F14" i="2"/>
  <c r="G11" i="2"/>
  <c r="C11" i="2"/>
  <c r="H14" i="2"/>
  <c r="D11" i="2"/>
  <c r="H11" i="2"/>
  <c r="I11" i="2"/>
  <c r="F11" i="2"/>
  <c r="B5" i="3"/>
  <c r="C18" i="1" s="1"/>
  <c r="B16" i="2"/>
  <c r="F17" i="2" s="1"/>
  <c r="C20" i="1" l="1"/>
  <c r="B7" i="1"/>
  <c r="G17" i="2"/>
  <c r="B6" i="6"/>
  <c r="D13" i="1" s="1"/>
  <c r="E17" i="2"/>
  <c r="C17" i="2"/>
  <c r="H17" i="2"/>
  <c r="B6" i="5"/>
  <c r="D12" i="1" s="1"/>
  <c r="B6" i="7"/>
  <c r="D14" i="1" s="1"/>
  <c r="D17" i="2"/>
  <c r="B6" i="8"/>
  <c r="D15" i="1" s="1"/>
  <c r="I17" i="2"/>
  <c r="B6" i="3"/>
  <c r="D18" i="1" s="1"/>
  <c r="B6" i="4"/>
  <c r="D11" i="1" s="1"/>
  <c r="B6" i="9"/>
  <c r="D16" i="1" s="1"/>
  <c r="D20" i="1" l="1"/>
</calcChain>
</file>

<file path=xl/sharedStrings.xml><?xml version="1.0" encoding="utf-8"?>
<sst xmlns="http://schemas.openxmlformats.org/spreadsheetml/2006/main" count="262" uniqueCount="133">
  <si>
    <t>General Account</t>
  </si>
  <si>
    <t>Notes</t>
  </si>
  <si>
    <t>Asset</t>
  </si>
  <si>
    <t>Value</t>
  </si>
  <si>
    <t>Cash at bank</t>
  </si>
  <si>
    <t>Investments</t>
  </si>
  <si>
    <t>Date</t>
  </si>
  <si>
    <t>Description</t>
  </si>
  <si>
    <t>Amount</t>
  </si>
  <si>
    <t>Cash movement</t>
  </si>
  <si>
    <t>Fund value</t>
  </si>
  <si>
    <t>Fund split</t>
  </si>
  <si>
    <t>Total fund value</t>
  </si>
  <si>
    <t>Total investments</t>
  </si>
  <si>
    <t>Total cash at bank</t>
  </si>
  <si>
    <t>Members</t>
  </si>
  <si>
    <t>Individual Fund Value</t>
  </si>
  <si>
    <t>Individual Fund Split</t>
  </si>
  <si>
    <t>Splits</t>
  </si>
  <si>
    <t>Totals</t>
  </si>
  <si>
    <t>Date of Birth</t>
  </si>
  <si>
    <t>Basil Hawa</t>
  </si>
  <si>
    <t>Stephanie Hawa</t>
  </si>
  <si>
    <t>Anastasia Hawa</t>
  </si>
  <si>
    <t>Natasha Hawa</t>
  </si>
  <si>
    <t>Aram Hawa</t>
  </si>
  <si>
    <t>Rabi Hawa</t>
  </si>
  <si>
    <t>Hawa Pension Fund</t>
  </si>
  <si>
    <t>£100,000 company contribution to Basil &amp; Stephanie; assuming 50/50 split</t>
  </si>
  <si>
    <t>Company contribution</t>
  </si>
  <si>
    <t>£200,000 company contribution; assuming £100,000 to Basil, £50,000 each to Stephanie &amp; Anastasia</t>
  </si>
  <si>
    <t>Share portfolio</t>
  </si>
  <si>
    <t>£208,954.00 cash closing balance, £102,802.00 share portfolio, £311,756.00 total fund value</t>
  </si>
  <si>
    <t>Fund value £155,878 - £104,477 in cash, £51,401 in share portfolio</t>
  </si>
  <si>
    <t>In-specie share portfolio contribution</t>
  </si>
  <si>
    <t>Connected loan</t>
  </si>
  <si>
    <t>£273,685.41 in-specie share portfolio contribution; assuming £173,685.41 to Basil, and £50,000 each to Stephanie &amp; Anastasia</t>
  </si>
  <si>
    <t>£150,000.00 connected loan; assuming £50,000 each to Basil, Stephanie &amp; Anastasia</t>
  </si>
  <si>
    <t>£100,210.00 cash closing balance, £442,785.00 share portfolio, £150,000 connected loan, £692,995.00 total fund value</t>
  </si>
  <si>
    <t>Fund value £408,340.21 - £100,105 in cash, £50,000 in connected loan, £258,235.21 in share portfolio</t>
  </si>
  <si>
    <t>£200,000 company contribution; assuming £50,000 each to Basil, Stephanie, Anastasia &amp; Natasha</t>
  </si>
  <si>
    <t>Fund value £482,122.80 - £65,134.24 cash in bank, £50,000 in connected loan, £366,988.56 in share portfolio</t>
  </si>
  <si>
    <t>Property</t>
  </si>
  <si>
    <t>£150,000 loan reduced to £68,674</t>
  </si>
  <si>
    <t>Land aquired for £465,127</t>
  </si>
  <si>
    <t>£215,255.00 cash closing balance; £557,794.00 share portfolio; £150,000 connected loan; £923,049.00 total fund value</t>
  </si>
  <si>
    <t>£220,155.00 cash closing balance; £683,386.00 share portfolio; £150,000 connected loan; £1,053,541.00 total fund value</t>
  </si>
  <si>
    <t>£315,272.00 cash closing balance; £469,127.00 share portfolio; £465,127.00 land/property; £68,674 connected loan; £1,318,389.00 total fund value</t>
  </si>
  <si>
    <t>£200,000 company contribution; assuming £40,000.00 each to Basil, Stephanie, Anastasia, Natasha &amp; Aram</t>
  </si>
  <si>
    <t>Connected loans increased to £93,446</t>
  </si>
  <si>
    <t>Land portfolio increased to £877,544.00</t>
  </si>
  <si>
    <t>£275,806.00 cash closing balance; £522,463.00 share portfolio; £877,544.00 land portfolio; £93,446.00 connected loan; £1,769,259.00 total fund value</t>
  </si>
  <si>
    <t>£200,000 company contribtuion; assuming £33.333.33 each to Basil, Stephanie, Anastasia, Natasha, Aram &amp; Rabi</t>
  </si>
  <si>
    <t>Connected loans increased to £226,759.00</t>
  </si>
  <si>
    <t>£451,518.00 cash closing balance; £1,588,905.00 share &amp; land portfolio; £226,759 connected loan; £2,267,182.00 total fund value</t>
  </si>
  <si>
    <t>£2,000 unallocated</t>
  </si>
  <si>
    <t>Amount unallocated from £250,000 contribution to ensure Natasha hasn't exceeded her Annual Allowance (contributions from elsewhere)</t>
  </si>
  <si>
    <t>Amount unallocated from £200,000 contribution to ensure Natasha hasn't exceeded her Annual Allowance (contributions from elsewhere)</t>
  </si>
  <si>
    <t>Fund value £105,878 - £54,477 in cash, £51,401 in share portfolio</t>
  </si>
  <si>
    <t>Fund value £184,621.19 - £71.40 in cash, £50,000 in connected loan, £134,549.79 in share portfolio</t>
  </si>
  <si>
    <t>Fund value £239,192.72 - £50,082.12 cash in bank, £50,000 in connected loan, £139,110.60 in share portfolio</t>
  </si>
  <si>
    <t>Fund value £250,438.13 - £42,475.32 cash in bank, £50,000 in connected loan, £157,962.81 in share portfolio</t>
  </si>
  <si>
    <t>Fund value £50,000 - £50,000 cash in bank</t>
  </si>
  <si>
    <t>Fund value £100,033.60 - £33.60 in cash, £50,000 in connected loan, £50,000 in share portfolio</t>
  </si>
  <si>
    <t>Fund value £151,138.95 - £42,438.45 cash in bank, £50,000 in connected loan, £58,700.5 in share portfolio</t>
  </si>
  <si>
    <t>Fund value £151,733.48 - £50,038.64 cash in bank, £50,000 in connected loan, £51,694.84 in share portfolio</t>
  </si>
  <si>
    <t>Fund value £50,000.00 - £50,000,00 cash in bank</t>
  </si>
  <si>
    <t>Fund value £90,000 - £40,000.00 cash in bank, £50,000 in share portfolio</t>
  </si>
  <si>
    <t>£40,000 company contribution</t>
  </si>
  <si>
    <t>£50,000 company contribution</t>
  </si>
  <si>
    <t>Fund value £4,380.58 - £2,115.00 cash in bank, £141.76 in connected loan, £792.58 in share portfolio, £1,331.24 in land portfolio</t>
  </si>
  <si>
    <t>Fund value £5,118.21 - £622.74 cash in bank, £561.44 in connected loans, £3,934.03 in share &amp; land portfolio</t>
  </si>
  <si>
    <t>Split calculation on Basil's death</t>
  </si>
  <si>
    <t>Deceased - 10/09/2016</t>
  </si>
  <si>
    <t>Deceased 10/09/2016</t>
  </si>
  <si>
    <t>End of year breakdown</t>
  </si>
  <si>
    <t>Fund value £33,333.33 - £33,333.33 cash in bank</t>
  </si>
  <si>
    <t>Basil Hawa died - total fund valuation of £1,967,620.44 - £377,733.57 cash in bank, £499,780.57 in share portfolio, £885,350.00 in land portfolio, £204,756.00 in connected loans</t>
  </si>
  <si>
    <t>Date : 10th September 2016</t>
  </si>
  <si>
    <t>Property portfolio is made up of:</t>
  </si>
  <si>
    <t>Charminster Road</t>
  </si>
  <si>
    <t>100% owned by scheme</t>
  </si>
  <si>
    <t>Safari Hotel</t>
  </si>
  <si>
    <t>Christchurch Road</t>
  </si>
  <si>
    <t>41% owned by scheme</t>
  </si>
  <si>
    <t>Fund value £4744.59 - £852.71 cash in bank, £506.96 in connected loans, £1,237.42 in share portfolio and £2157.50 in land portfolio</t>
  </si>
  <si>
    <t>£250,000 company contribution; assuming £50,000 each to Basil, Stephanie &amp; Anastasia; £48,000 to Nastasha; £2,000 unallocated</t>
  </si>
  <si>
    <t>£200,000 company contribution; assuming £80,000 to Basil, £40,000 each to Stephanie, Anastasia &amp; Natasha</t>
  </si>
  <si>
    <t>Fund value £561,963.92 - £95,241.23 cash in bank, £50,000 in connected loan, £416,722.69 in share portfolio</t>
  </si>
  <si>
    <t>Fund value £642,191.58 - £85,014.48 cash in bank, £22,891.33 in connected loan, £286,184.71 in share portfolio, £248,101.06 in property portfolio</t>
  </si>
  <si>
    <t>Fund value £804,391.18 - £76,925.35 cash in bank, £45,517.85 in connected loans, £254,493.43 in share portfolio, £427,454.55 in property portfolio</t>
  </si>
  <si>
    <t>Fund value £973,174.79 - £147,685.64 cash in bank, £103,095.67 in connected loans £722,393.48 in share &amp; land portfolio</t>
  </si>
  <si>
    <t>Fund value £871,237.31 - £156,581.10 cash in bank, £93,092.17 in connected loans, £227,224.55 in share portfolio and £394,339.49 in land portfolio</t>
  </si>
  <si>
    <t>Fund value £311,308.52 - £69,370.34 cash in bank, £22,891.33 in connected loan, £108,481.11 in share portfolio, £110,565.74 in property portfolio</t>
  </si>
  <si>
    <t>Fund value £410,545.94 - £57,899.92 cash in bank, £22,065.21 in connected loan, £123,368.13 in share portfolio, £207,212.68 in land portfolio</t>
  </si>
  <si>
    <t>Fund value £513,010.52 - £91,696.57 cash in bank, £52,618.07 in connected loans, £368,695.88 in share &amp; land portfolio</t>
  </si>
  <si>
    <t>Fund value £444,662.93 - £79,916.01 cash in bank, £47,512.47 in connected loans, £115,971.08 in share portfolio and £201,263.37 in land portfolio</t>
  </si>
  <si>
    <t>Fund value £199,289.61 - £69,359.41 cash in bank, £22,891.33 in connected loan, £40,312.63 in share portfolio, £66,726.24 in property portfolio</t>
  </si>
  <si>
    <t>Fund value £277,211.48 - £51,458.95 cash in bank, £14,125.43 in connected loan, £78,976.27 in share portfolio, £132,650.83 in land portfolio</t>
  </si>
  <si>
    <t>Fund value £357,224.06 - £72,741.74 cash in bank, £35,529.11 in connected loan, £248,953.21 in share &amp; land portfolio</t>
  </si>
  <si>
    <t>Fund value £300,248.18 - £53,961.40 cash in bank, £32,081.68 in connected loans, £78,306.74 in share portfolio and £135,898.35 in land portfolio</t>
  </si>
  <si>
    <t>Fund value £113,599.36 - £39,527.78 cash in bank, £34,337.55 in share portfolio, £39,734.03 in property portfolio</t>
  </si>
  <si>
    <t>Fund value £173,215.65 - £44,531.85 cash in bank, £8,051.80 in connected loans, £45,018.17 in share portfolio, £75,613.83 in land portfolio</t>
  </si>
  <si>
    <t>Fund value £235,716.51 - £57,957.68 cash in bank, £22,200.37 in connected loans, £155,558.46 in share &amp; land portfolio</t>
  </si>
  <si>
    <t>Fund value £187,610.13 - £33,717.79 cash in bank, £20,046.24 in connected loans, £48,929.98 in share portfolio and £84,916.11 in land portfolio</t>
  </si>
  <si>
    <t>Fund value £99,514.26 - £42,874.95 cash in bank, £3,543.95 in connected loans, £19,814.45 in share portfolio £33,280.92 in land portfolio</t>
  </si>
  <si>
    <t>Fund value £149,604.66 - £47,480.29 cash in bank, £12,754.35 in connected loans, £89,370.02 in share &amp; land portfolio</t>
  </si>
  <si>
    <t>Fund value £107,784.05 - £19,371.24 cash in bank, £11,516.78 in connected loans, £28,110.81 in share portfolio and £48,785.22 in land portfolio</t>
  </si>
  <si>
    <t>Membership effective from: 06/04/2009</t>
  </si>
  <si>
    <t>Membership effective from: 01/04/2011</t>
  </si>
  <si>
    <t>Membership effective from: 30/07/2013</t>
  </si>
  <si>
    <t>Membership effective from: 10/01/2016</t>
  </si>
  <si>
    <t>£120,000 company contributions; assuming £40,000 each to Natasha, Stephanie &amp; Rabi</t>
  </si>
  <si>
    <t>Final valuation for Basil crystallisation - £910,770.92; total fund - £2,175,475.74</t>
  </si>
  <si>
    <t>Existing connected loans paid off</t>
  </si>
  <si>
    <t>£321,500 connected loan issued to sponsoring employer</t>
  </si>
  <si>
    <t>Fund value - £5,007.49 - £222.25 cash in bank, £500 in connected loans, £347.41 in share portfolio, £3,937.83 in land portfolio</t>
  </si>
  <si>
    <t>Fund value £910,770.92 - £848,570.92 cash in bank, £62,200.00 in connected loans</t>
  </si>
  <si>
    <t>Final fund valuation for Basil's death benefits</t>
  </si>
  <si>
    <t>Final fun valuation for Basil's death benefits</t>
  </si>
  <si>
    <t>Fund value £469,301.44 - £5,489.67 cash in bank, £62,200.00 in connected loans, £32,559.13 in share portfolio and £249,194.11 in land portfolio</t>
  </si>
  <si>
    <t>Fund value £356,884.76 - £23,505.86 cash in bank, £62,200 in connected loans, £21,984.78 in share portfolio and £155,708.99 in land portfolio</t>
  </si>
  <si>
    <t>Fund value £238,005.50 - £6,359.31 cash in bank, £62,200.00 in connected loans, £13,737.20 in share portfolio and £155,708.99 in land portfolio</t>
  </si>
  <si>
    <t>Fund value £113,756.30 - £6,407.63 cash in bank, £10,000 in connected loans, £7,892.17 in share portfolio and £89,456.50 in land portfolio</t>
  </si>
  <si>
    <t>Fund value £81,749.33 - £19,549.33 cash in bank &amp; £62,200.00 in connected loans</t>
  </si>
  <si>
    <t>Sponsoring Employer loan to Hawa Investment for £321,500</t>
  </si>
  <si>
    <t>General Account share of investment - £500</t>
  </si>
  <si>
    <t>Basil Hawa's share of investment - £62,200.00</t>
  </si>
  <si>
    <t>Anastasia Hawa's share of investment - £62,200.00</t>
  </si>
  <si>
    <t>Stephanie Hawa's share of investment - £62,200.00</t>
  </si>
  <si>
    <t>Natasha Hawa's share of investment - £62,200.00</t>
  </si>
  <si>
    <t>Aram Hawa's share of investment - £10,000.00</t>
  </si>
  <si>
    <t>Rabi Hawa's share of investment - £62,200.00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</si>
</sst>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£&quot;#,##0;[Red]\-&quot;£&quot;#,##0"/>
    <numFmt numFmtId="8" formatCode="&quot;£&quot;#,##0.00;[Red]\-&quot;£&quot;#,##0.00"/>
    <numFmt numFmtId="164" formatCode="&quot;£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10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14" fontId="0" fillId="0" borderId="0" xfId="0" applyNumberFormat="1"/>
    <xf numFmtId="164" fontId="1" fillId="0" borderId="0" xfId="0" applyNumberFormat="1" applyFont="1" applyAlignment="1">
      <alignment horizontal="center"/>
    </xf>
    <xf numFmtId="1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0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0" fontId="0" fillId="0" borderId="0" xfId="0" applyAlignment="1">
      <alignment horizontal="left" wrapText="1"/>
    </xf>
    <xf numFmtId="164" fontId="0" fillId="0" borderId="0" xfId="0" applyNumberFormat="1" applyAlignment="1">
      <alignment horizontal="left" wrapText="1"/>
    </xf>
    <xf numFmtId="10" fontId="1" fillId="0" borderId="0" xfId="0" applyNumberFormat="1" applyFont="1" applyAlignment="1">
      <alignment horizontal="left"/>
    </xf>
    <xf numFmtId="10" fontId="0" fillId="0" borderId="0" xfId="0" applyNumberFormat="1" applyAlignment="1">
      <alignment horizontal="left" wrapText="1"/>
    </xf>
    <xf numFmtId="6" fontId="0" fillId="0" borderId="0" xfId="0" applyNumberFormat="1"/>
    <xf numFmtId="164" fontId="0" fillId="0" borderId="0" xfId="0" applyNumberFormat="1" applyAlignment="1">
      <alignment horizontal="right"/>
    </xf>
    <xf numFmtId="8" fontId="0" fillId="0" borderId="0" xfId="0" applyNumberFormat="1" applyAlignment="1">
      <alignment horizontal="left"/>
    </xf>
    <xf numFmtId="164" fontId="1" fillId="0" borderId="0" xfId="0" applyNumberFormat="1" applyFont="1"/>
    <xf numFmtId="164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left" wrapText="1"/>
    </xf>
    <xf numFmtId="4" fontId="0" fillId="0" borderId="0" xfId="0" applyNumberFormat="1" applyAlignment="1">
      <alignment horizontal="left"/>
    </xf>
    <xf numFmtId="6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B3" sqref="B3"/>
    </sheetView>
  </sheetViews>
  <sheetFormatPr defaultRowHeight="15" x14ac:dyDescent="0.25"/>
  <cols>
    <col min="1" max="1" width="27.28515625" style="14" customWidth="1"/>
    <col min="2" max="2" width="27.28515625" style="11" customWidth="1"/>
    <col min="3" max="7" width="27.28515625" style="14" customWidth="1"/>
    <col min="8" max="8" width="27.42578125" style="14" customWidth="1"/>
    <col min="9" max="9" width="73.140625" style="18" customWidth="1"/>
    <col min="10" max="16384" width="9.140625" style="14"/>
  </cols>
  <sheetData>
    <row r="1" spans="1:9" x14ac:dyDescent="0.25">
      <c r="A1" s="13" t="s">
        <v>27</v>
      </c>
      <c r="B1" s="12" t="s">
        <v>78</v>
      </c>
      <c r="C1" s="13"/>
      <c r="D1" s="13"/>
      <c r="E1" s="13"/>
      <c r="F1" s="13"/>
      <c r="G1" s="13"/>
      <c r="H1" s="13"/>
      <c r="I1" s="16"/>
    </row>
    <row r="3" spans="1:9" x14ac:dyDescent="0.25">
      <c r="A3" s="17" t="s">
        <v>14</v>
      </c>
      <c r="B3" s="11">
        <f>Assets!B4</f>
        <v>910104.98</v>
      </c>
    </row>
    <row r="4" spans="1:9" s="11" customFormat="1" x14ac:dyDescent="0.25">
      <c r="A4" s="11" t="s">
        <v>13</v>
      </c>
      <c r="B4" s="11">
        <f>Assets!B7+Assets!B10+Assets!B13</f>
        <v>1265370.68</v>
      </c>
      <c r="I4" s="19"/>
    </row>
    <row r="5" spans="1:9" s="11" customFormat="1" x14ac:dyDescent="0.25">
      <c r="I5" s="19"/>
    </row>
    <row r="6" spans="1:9" s="15" customFormat="1" x14ac:dyDescent="0.25">
      <c r="A6" s="20" t="s">
        <v>12</v>
      </c>
      <c r="B6" s="12">
        <f>SUM(B3:B4)</f>
        <v>2175475.66</v>
      </c>
      <c r="I6" s="21"/>
    </row>
    <row r="7" spans="1:9" x14ac:dyDescent="0.25">
      <c r="B7" s="11">
        <f>'General Account'!B5+'Basil Hawa'!B5+'Stephanie Hawa'!B5+'Anastasia Hawa'!B5+'Natasha Hawa'!B5+'Aram Hawa'!B5+'Rabi Hawa'!B5</f>
        <v>2175475.7400000002</v>
      </c>
    </row>
    <row r="9" spans="1:9" x14ac:dyDescent="0.25">
      <c r="A9" s="13" t="s">
        <v>15</v>
      </c>
      <c r="B9" s="12" t="s">
        <v>20</v>
      </c>
      <c r="C9" s="12" t="s">
        <v>16</v>
      </c>
      <c r="D9" s="13" t="s">
        <v>17</v>
      </c>
      <c r="E9" s="13" t="s">
        <v>1</v>
      </c>
    </row>
    <row r="10" spans="1:9" s="11" customFormat="1" x14ac:dyDescent="0.25">
      <c r="I10" s="19"/>
    </row>
    <row r="11" spans="1:9" s="11" customFormat="1" x14ac:dyDescent="0.25">
      <c r="A11" s="11" t="s">
        <v>21</v>
      </c>
      <c r="B11" s="10">
        <v>20450</v>
      </c>
      <c r="C11" s="11">
        <f>'Basil Hawa'!B5</f>
        <v>910770.92</v>
      </c>
      <c r="D11" s="15">
        <f>'Basil Hawa'!B6</f>
        <v>0.41865367802262871</v>
      </c>
      <c r="E11" s="11" t="s">
        <v>73</v>
      </c>
      <c r="I11" s="19"/>
    </row>
    <row r="12" spans="1:9" s="11" customFormat="1" x14ac:dyDescent="0.25">
      <c r="A12" s="11" t="s">
        <v>22</v>
      </c>
      <c r="B12" s="10">
        <v>22220</v>
      </c>
      <c r="C12" s="11">
        <f>'Stephanie Hawa'!B5</f>
        <v>469301.45</v>
      </c>
      <c r="D12" s="15">
        <f>'Stephanie Hawa'!B6</f>
        <v>0.21572359616384412</v>
      </c>
      <c r="I12" s="19"/>
    </row>
    <row r="13" spans="1:9" s="11" customFormat="1" x14ac:dyDescent="0.25">
      <c r="A13" s="11" t="s">
        <v>23</v>
      </c>
      <c r="B13" s="10">
        <v>32680</v>
      </c>
      <c r="C13" s="11">
        <f>'Anastasia Hawa'!B5</f>
        <v>356884.75</v>
      </c>
      <c r="D13" s="15">
        <f>'Anastasia Hawa'!B6</f>
        <v>0.16404905990815599</v>
      </c>
      <c r="I13" s="19"/>
    </row>
    <row r="14" spans="1:9" s="11" customFormat="1" x14ac:dyDescent="0.25">
      <c r="A14" s="11" t="s">
        <v>24</v>
      </c>
      <c r="B14" s="10">
        <v>31932</v>
      </c>
      <c r="C14" s="11">
        <f>'Natasha Hawa'!B5</f>
        <v>238005.5</v>
      </c>
      <c r="D14" s="15">
        <f>'Natasha Hawa'!B6</f>
        <v>0.10940388606677819</v>
      </c>
      <c r="I14" s="19"/>
    </row>
    <row r="15" spans="1:9" s="15" customFormat="1" x14ac:dyDescent="0.25">
      <c r="A15" s="15" t="s">
        <v>25</v>
      </c>
      <c r="B15" s="10">
        <v>34910</v>
      </c>
      <c r="C15" s="11">
        <f>'Aram Hawa'!B5</f>
        <v>113756.3</v>
      </c>
      <c r="D15" s="15">
        <f>'Aram Hawa'!B6</f>
        <v>5.229030961292172E-2</v>
      </c>
      <c r="I15" s="21"/>
    </row>
    <row r="16" spans="1:9" s="15" customFormat="1" x14ac:dyDescent="0.25">
      <c r="A16" s="15" t="s">
        <v>26</v>
      </c>
      <c r="B16" s="10">
        <v>35805</v>
      </c>
      <c r="C16" s="11">
        <f>'Rabi Hawa'!B5</f>
        <v>81749.33</v>
      </c>
      <c r="D16" s="15">
        <f>'Rabi Hawa'!B6</f>
        <v>3.7577679445876054E-2</v>
      </c>
      <c r="I16" s="21"/>
    </row>
    <row r="17" spans="1:9" s="11" customFormat="1" x14ac:dyDescent="0.25">
      <c r="B17" s="10"/>
      <c r="D17" s="15"/>
      <c r="I17" s="19"/>
    </row>
    <row r="18" spans="1:9" x14ac:dyDescent="0.25">
      <c r="A18" s="11" t="s">
        <v>0</v>
      </c>
      <c r="B18" s="10"/>
      <c r="C18" s="11">
        <f>'General Account'!B5</f>
        <v>5007.49</v>
      </c>
      <c r="D18" s="15">
        <f>'General Account'!B6</f>
        <v>2.3017907797951353E-3</v>
      </c>
    </row>
    <row r="19" spans="1:9" x14ac:dyDescent="0.25">
      <c r="A19" s="13"/>
      <c r="C19" s="11"/>
      <c r="D19" s="15"/>
    </row>
    <row r="20" spans="1:9" s="11" customFormat="1" x14ac:dyDescent="0.25">
      <c r="A20" s="12" t="s">
        <v>19</v>
      </c>
      <c r="C20" s="12">
        <f>SUM(C11:C18)</f>
        <v>2175475.7400000002</v>
      </c>
      <c r="D20" s="20">
        <f>SUM(D11:D18)</f>
        <v>0.99999999999999989</v>
      </c>
      <c r="I20" s="19"/>
    </row>
    <row r="21" spans="1:9" s="11" customFormat="1" x14ac:dyDescent="0.25">
      <c r="I21" s="19"/>
    </row>
    <row r="22" spans="1:9" s="11" customFormat="1" x14ac:dyDescent="0.25">
      <c r="I22" s="19"/>
    </row>
    <row r="23" spans="1:9" s="11" customFormat="1" x14ac:dyDescent="0.25">
      <c r="I23" s="19"/>
    </row>
    <row r="24" spans="1:9" s="11" customFormat="1" x14ac:dyDescent="0.25">
      <c r="I24" s="19"/>
    </row>
    <row r="25" spans="1:9" s="15" customFormat="1" x14ac:dyDescent="0.25">
      <c r="B25" s="11"/>
      <c r="I25" s="21"/>
    </row>
    <row r="26" spans="1:9" s="11" customFormat="1" x14ac:dyDescent="0.25">
      <c r="I26" s="19"/>
    </row>
    <row r="27" spans="1:9" s="15" customFormat="1" x14ac:dyDescent="0.25">
      <c r="B27" s="11"/>
      <c r="I27" s="21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E15" sqref="E15"/>
    </sheetView>
  </sheetViews>
  <sheetFormatPr defaultRowHeight="15" x14ac:dyDescent="0.25"/>
  <cols>
    <col min="1" max="1" width="18.28515625" customWidth="1"/>
    <col min="2" max="2" width="36.7109375" customWidth="1"/>
    <col min="3" max="3" width="18.42578125" customWidth="1"/>
    <col min="4" max="4" width="64" style="3" customWidth="1"/>
  </cols>
  <sheetData>
    <row r="1" spans="1:4" x14ac:dyDescent="0.25">
      <c r="A1" s="6" t="s">
        <v>26</v>
      </c>
      <c r="B1" t="s">
        <v>111</v>
      </c>
      <c r="C1" s="11"/>
    </row>
    <row r="2" spans="1:4" x14ac:dyDescent="0.25">
      <c r="C2" s="11"/>
    </row>
    <row r="3" spans="1:4" x14ac:dyDescent="0.25">
      <c r="A3" t="s">
        <v>4</v>
      </c>
      <c r="B3" s="2">
        <f>Assets!I4</f>
        <v>19549.330000000002</v>
      </c>
      <c r="C3" s="11"/>
    </row>
    <row r="4" spans="1:4" x14ac:dyDescent="0.25">
      <c r="A4" t="s">
        <v>5</v>
      </c>
      <c r="B4" s="2">
        <f>Assets!I7+Assets!I10+Assets!I13</f>
        <v>62200</v>
      </c>
      <c r="C4" s="11"/>
    </row>
    <row r="5" spans="1:4" x14ac:dyDescent="0.25">
      <c r="A5" t="s">
        <v>10</v>
      </c>
      <c r="B5" s="25">
        <f>SUM(B3:B4)</f>
        <v>81749.33</v>
      </c>
      <c r="C5" s="11"/>
    </row>
    <row r="6" spans="1:4" x14ac:dyDescent="0.25">
      <c r="A6" t="s">
        <v>11</v>
      </c>
      <c r="B6" s="1">
        <f>Assets!I16/Assets!B16</f>
        <v>3.7577679445876054E-2</v>
      </c>
      <c r="C6" s="11"/>
    </row>
    <row r="7" spans="1:4" x14ac:dyDescent="0.25">
      <c r="C7" s="11"/>
    </row>
    <row r="8" spans="1:4" x14ac:dyDescent="0.25">
      <c r="A8" s="6" t="s">
        <v>9</v>
      </c>
      <c r="B8" s="6"/>
      <c r="C8" s="12"/>
      <c r="D8" s="7"/>
    </row>
    <row r="9" spans="1:4" x14ac:dyDescent="0.25">
      <c r="A9" s="6"/>
      <c r="B9" s="6"/>
      <c r="C9" s="12"/>
      <c r="D9" s="7"/>
    </row>
    <row r="10" spans="1:4" x14ac:dyDescent="0.25">
      <c r="A10" s="6" t="s">
        <v>6</v>
      </c>
      <c r="B10" s="6" t="s">
        <v>7</v>
      </c>
      <c r="C10" s="12" t="s">
        <v>8</v>
      </c>
      <c r="D10" s="7" t="s">
        <v>1</v>
      </c>
    </row>
    <row r="12" spans="1:4" x14ac:dyDescent="0.25">
      <c r="A12" s="10">
        <v>42460</v>
      </c>
      <c r="B12" t="s">
        <v>29</v>
      </c>
      <c r="C12" s="24">
        <v>33333.33</v>
      </c>
    </row>
    <row r="13" spans="1:4" x14ac:dyDescent="0.25">
      <c r="A13" s="10">
        <v>42623</v>
      </c>
      <c r="B13" s="3" t="s">
        <v>72</v>
      </c>
      <c r="C13" s="11"/>
      <c r="D13" s="3" t="s">
        <v>76</v>
      </c>
    </row>
    <row r="14" spans="1:4" x14ac:dyDescent="0.25">
      <c r="A14" s="10">
        <v>42826</v>
      </c>
      <c r="B14" t="s">
        <v>29</v>
      </c>
      <c r="C14" s="11">
        <v>40000</v>
      </c>
    </row>
    <row r="15" spans="1:4" ht="30" x14ac:dyDescent="0.25">
      <c r="A15" s="10">
        <v>42883</v>
      </c>
      <c r="B15" s="3" t="s">
        <v>125</v>
      </c>
      <c r="C15" s="11"/>
      <c r="D15" s="3" t="s">
        <v>132</v>
      </c>
    </row>
    <row r="16" spans="1:4" ht="30" x14ac:dyDescent="0.25">
      <c r="A16" s="10">
        <v>42915</v>
      </c>
      <c r="B16" s="3" t="s">
        <v>118</v>
      </c>
      <c r="D16" s="3" t="s">
        <v>124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opLeftCell="A10" workbookViewId="0">
      <selection activeCell="B39" sqref="B39"/>
    </sheetView>
  </sheetViews>
  <sheetFormatPr defaultRowHeight="15" x14ac:dyDescent="0.25"/>
  <cols>
    <col min="1" max="1" width="18.42578125" customWidth="1"/>
    <col min="2" max="2" width="155.28515625" customWidth="1"/>
  </cols>
  <sheetData>
    <row r="1" spans="1:2" x14ac:dyDescent="0.25">
      <c r="A1" s="6" t="s">
        <v>6</v>
      </c>
      <c r="B1" s="6" t="s">
        <v>1</v>
      </c>
    </row>
    <row r="3" spans="1:2" x14ac:dyDescent="0.25">
      <c r="A3" s="8">
        <v>39908</v>
      </c>
      <c r="B3" t="s">
        <v>28</v>
      </c>
    </row>
    <row r="4" spans="1:2" x14ac:dyDescent="0.25">
      <c r="A4" s="8"/>
    </row>
    <row r="5" spans="1:2" x14ac:dyDescent="0.25">
      <c r="A5" s="8">
        <v>40268</v>
      </c>
      <c r="B5" t="s">
        <v>30</v>
      </c>
    </row>
    <row r="6" spans="1:2" x14ac:dyDescent="0.25">
      <c r="A6" s="8">
        <v>40268</v>
      </c>
      <c r="B6" t="s">
        <v>32</v>
      </c>
    </row>
    <row r="7" spans="1:2" x14ac:dyDescent="0.25">
      <c r="A7" s="8"/>
    </row>
    <row r="8" spans="1:2" x14ac:dyDescent="0.25">
      <c r="A8" s="8">
        <v>40633</v>
      </c>
      <c r="B8" t="s">
        <v>36</v>
      </c>
    </row>
    <row r="9" spans="1:2" x14ac:dyDescent="0.25">
      <c r="A9" s="8">
        <v>40633</v>
      </c>
      <c r="B9" t="s">
        <v>37</v>
      </c>
    </row>
    <row r="10" spans="1:2" x14ac:dyDescent="0.25">
      <c r="A10" s="8">
        <v>40633</v>
      </c>
      <c r="B10" t="s">
        <v>38</v>
      </c>
    </row>
    <row r="12" spans="1:2" x14ac:dyDescent="0.25">
      <c r="A12" s="8">
        <v>40999</v>
      </c>
      <c r="B12" t="s">
        <v>40</v>
      </c>
    </row>
    <row r="13" spans="1:2" x14ac:dyDescent="0.25">
      <c r="A13" s="8">
        <v>40999</v>
      </c>
      <c r="B13" t="s">
        <v>45</v>
      </c>
    </row>
    <row r="15" spans="1:2" x14ac:dyDescent="0.25">
      <c r="A15" s="8">
        <v>41364</v>
      </c>
      <c r="B15" t="s">
        <v>87</v>
      </c>
    </row>
    <row r="16" spans="1:2" x14ac:dyDescent="0.25">
      <c r="A16" s="8">
        <v>41364</v>
      </c>
      <c r="B16" t="s">
        <v>46</v>
      </c>
    </row>
    <row r="18" spans="1:2" x14ac:dyDescent="0.25">
      <c r="A18" s="8">
        <v>41729</v>
      </c>
      <c r="B18" t="s">
        <v>86</v>
      </c>
    </row>
    <row r="19" spans="1:2" x14ac:dyDescent="0.25">
      <c r="A19" s="8">
        <v>41729</v>
      </c>
      <c r="B19" t="s">
        <v>43</v>
      </c>
    </row>
    <row r="20" spans="1:2" x14ac:dyDescent="0.25">
      <c r="A20" s="8">
        <v>41729</v>
      </c>
      <c r="B20" t="s">
        <v>44</v>
      </c>
    </row>
    <row r="21" spans="1:2" x14ac:dyDescent="0.25">
      <c r="A21" s="8">
        <v>41729</v>
      </c>
      <c r="B21" t="s">
        <v>47</v>
      </c>
    </row>
    <row r="23" spans="1:2" x14ac:dyDescent="0.25">
      <c r="A23" s="8">
        <v>42094</v>
      </c>
      <c r="B23" t="s">
        <v>48</v>
      </c>
    </row>
    <row r="24" spans="1:2" x14ac:dyDescent="0.25">
      <c r="A24" s="8">
        <v>42094</v>
      </c>
      <c r="B24" s="22" t="s">
        <v>49</v>
      </c>
    </row>
    <row r="25" spans="1:2" x14ac:dyDescent="0.25">
      <c r="A25" s="8">
        <v>42094</v>
      </c>
      <c r="B25" t="s">
        <v>50</v>
      </c>
    </row>
    <row r="26" spans="1:2" x14ac:dyDescent="0.25">
      <c r="A26" s="8">
        <v>42094</v>
      </c>
      <c r="B26" t="s">
        <v>51</v>
      </c>
    </row>
    <row r="28" spans="1:2" x14ac:dyDescent="0.25">
      <c r="A28" s="8">
        <v>42460</v>
      </c>
      <c r="B28" t="s">
        <v>52</v>
      </c>
    </row>
    <row r="29" spans="1:2" x14ac:dyDescent="0.25">
      <c r="A29" s="8">
        <v>42460</v>
      </c>
      <c r="B29" t="s">
        <v>53</v>
      </c>
    </row>
    <row r="30" spans="1:2" x14ac:dyDescent="0.25">
      <c r="A30" s="8">
        <v>42460</v>
      </c>
      <c r="B30" t="s">
        <v>54</v>
      </c>
    </row>
    <row r="32" spans="1:2" x14ac:dyDescent="0.25">
      <c r="A32" s="8">
        <v>42623</v>
      </c>
      <c r="B32" t="s">
        <v>77</v>
      </c>
    </row>
    <row r="34" spans="1:2" x14ac:dyDescent="0.25">
      <c r="A34" s="8">
        <v>42826</v>
      </c>
      <c r="B34" t="s">
        <v>112</v>
      </c>
    </row>
    <row r="35" spans="1:2" x14ac:dyDescent="0.25">
      <c r="A35" s="8">
        <v>42826</v>
      </c>
      <c r="B35" t="s">
        <v>114</v>
      </c>
    </row>
    <row r="36" spans="1:2" x14ac:dyDescent="0.25">
      <c r="A36" s="8"/>
    </row>
    <row r="37" spans="1:2" x14ac:dyDescent="0.25">
      <c r="A37" s="8">
        <v>42883</v>
      </c>
      <c r="B37" t="s">
        <v>115</v>
      </c>
    </row>
    <row r="39" spans="1:2" x14ac:dyDescent="0.25">
      <c r="A39" s="8">
        <v>42915</v>
      </c>
      <c r="B39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workbookViewId="0">
      <selection activeCell="J5" sqref="J5:J14"/>
    </sheetView>
  </sheetViews>
  <sheetFormatPr defaultRowHeight="15" x14ac:dyDescent="0.25"/>
  <cols>
    <col min="1" max="1" width="27.42578125" style="14" customWidth="1"/>
    <col min="2" max="8" width="18.42578125" style="11" customWidth="1"/>
    <col min="9" max="9" width="21.85546875" style="11" customWidth="1"/>
    <col min="10" max="10" width="59" style="14" customWidth="1"/>
    <col min="11" max="16384" width="9.140625" style="14"/>
  </cols>
  <sheetData>
    <row r="1" spans="1:10" x14ac:dyDescent="0.25">
      <c r="A1" s="13" t="s">
        <v>2</v>
      </c>
      <c r="B1" s="12" t="s">
        <v>3</v>
      </c>
      <c r="C1" s="12"/>
      <c r="E1" s="12"/>
      <c r="F1" s="12" t="s">
        <v>18</v>
      </c>
      <c r="G1" s="12"/>
      <c r="H1" s="12"/>
      <c r="I1" s="12"/>
      <c r="J1" s="13" t="s">
        <v>1</v>
      </c>
    </row>
    <row r="2" spans="1:10" x14ac:dyDescent="0.25">
      <c r="C2" s="9" t="s">
        <v>0</v>
      </c>
      <c r="D2" s="9" t="s">
        <v>21</v>
      </c>
      <c r="E2" s="9" t="s">
        <v>22</v>
      </c>
      <c r="F2" s="9" t="s">
        <v>23</v>
      </c>
      <c r="G2" s="9" t="s">
        <v>24</v>
      </c>
      <c r="H2" s="9" t="s">
        <v>25</v>
      </c>
      <c r="I2" s="9" t="s">
        <v>26</v>
      </c>
    </row>
    <row r="3" spans="1:10" x14ac:dyDescent="0.25">
      <c r="C3" s="9"/>
      <c r="D3" s="9"/>
      <c r="E3" s="9"/>
      <c r="F3" s="9"/>
      <c r="G3" s="9"/>
      <c r="H3" s="9"/>
      <c r="I3" s="9"/>
    </row>
    <row r="4" spans="1:10" x14ac:dyDescent="0.25">
      <c r="A4" s="14" t="s">
        <v>4</v>
      </c>
      <c r="B4" s="11">
        <f>671833.82+559771.16-321500</f>
        <v>910104.98</v>
      </c>
      <c r="C4" s="11">
        <v>222.25</v>
      </c>
      <c r="D4" s="11">
        <v>848570.92</v>
      </c>
      <c r="E4" s="11">
        <v>5489.67</v>
      </c>
      <c r="F4" s="11">
        <v>23505.86</v>
      </c>
      <c r="G4" s="11">
        <v>6359.31</v>
      </c>
      <c r="H4" s="11">
        <v>6407.63</v>
      </c>
      <c r="I4" s="11">
        <f>81749.33-62200</f>
        <v>19549.330000000002</v>
      </c>
      <c r="J4" s="11"/>
    </row>
    <row r="5" spans="1:10" s="15" customFormat="1" x14ac:dyDescent="0.25">
      <c r="C5" s="15">
        <f>C4/B4</f>
        <v>2.4420259737508522E-4</v>
      </c>
      <c r="D5" s="15">
        <f>D4/B4</f>
        <v>0.93238795375012673</v>
      </c>
      <c r="E5" s="15">
        <f>E4/B4</f>
        <v>6.0319085387270377E-3</v>
      </c>
      <c r="F5" s="15">
        <f>F4/B4</f>
        <v>2.5827635840427993E-2</v>
      </c>
      <c r="G5" s="15">
        <f>G4/B4</f>
        <v>6.9874466569779681E-3</v>
      </c>
      <c r="H5" s="15">
        <f>H4/B4</f>
        <v>7.0405394331541846E-3</v>
      </c>
      <c r="I5" s="15">
        <f>I4/B4</f>
        <v>2.1480302195467607E-2</v>
      </c>
    </row>
    <row r="6" spans="1:10" s="15" customFormat="1" x14ac:dyDescent="0.25"/>
    <row r="7" spans="1:10" x14ac:dyDescent="0.25">
      <c r="A7" s="14" t="s">
        <v>31</v>
      </c>
      <c r="B7" s="11">
        <v>76520.679999999993</v>
      </c>
      <c r="C7" s="11">
        <v>347.41</v>
      </c>
      <c r="D7" s="11">
        <v>0</v>
      </c>
      <c r="E7" s="11">
        <v>32559.13</v>
      </c>
      <c r="F7" s="11">
        <v>21984.78</v>
      </c>
      <c r="G7" s="11">
        <v>13737.2</v>
      </c>
      <c r="H7" s="11">
        <v>7892.17</v>
      </c>
      <c r="I7" s="11">
        <v>0</v>
      </c>
      <c r="J7" s="11"/>
    </row>
    <row r="8" spans="1:10" s="15" customFormat="1" x14ac:dyDescent="0.25">
      <c r="C8" s="15">
        <f>C7/B7</f>
        <v>4.5400798842874903E-3</v>
      </c>
      <c r="D8" s="15">
        <f>D7/B7</f>
        <v>0</v>
      </c>
      <c r="E8" s="15">
        <f>E7/B7</f>
        <v>0.42549451991278703</v>
      </c>
      <c r="F8" s="15">
        <f>F7/B7</f>
        <v>0.28730507883620482</v>
      </c>
      <c r="G8" s="15">
        <f>G7/B7</f>
        <v>0.17952271203026426</v>
      </c>
      <c r="H8" s="15">
        <f>H7/B7</f>
        <v>0.10313774002008347</v>
      </c>
      <c r="I8" s="15">
        <f>I7/B7</f>
        <v>0</v>
      </c>
    </row>
    <row r="9" spans="1:10" s="15" customFormat="1" x14ac:dyDescent="0.25"/>
    <row r="10" spans="1:10" x14ac:dyDescent="0.25">
      <c r="A10" s="14" t="s">
        <v>35</v>
      </c>
      <c r="B10" s="11">
        <f>SUM(C10:I10)</f>
        <v>321500</v>
      </c>
      <c r="C10" s="11">
        <v>500</v>
      </c>
      <c r="D10" s="11">
        <v>62200</v>
      </c>
      <c r="E10" s="11">
        <v>62200</v>
      </c>
      <c r="F10" s="11">
        <v>62200</v>
      </c>
      <c r="G10" s="11">
        <v>62200</v>
      </c>
      <c r="H10" s="11">
        <v>10000</v>
      </c>
      <c r="I10" s="11">
        <v>62200</v>
      </c>
      <c r="J10" s="11"/>
    </row>
    <row r="11" spans="1:10" s="15" customFormat="1" x14ac:dyDescent="0.25">
      <c r="C11" s="15">
        <f>C10/B10</f>
        <v>1.5552099533437014E-3</v>
      </c>
      <c r="D11" s="15">
        <f>D10/B10</f>
        <v>0.19346811819595647</v>
      </c>
      <c r="E11" s="15">
        <f>E10/B10</f>
        <v>0.19346811819595647</v>
      </c>
      <c r="F11" s="15">
        <f>F10/B10</f>
        <v>0.19346811819595647</v>
      </c>
      <c r="G11" s="15">
        <f>G10/B10</f>
        <v>0.19346811819595647</v>
      </c>
      <c r="H11" s="15">
        <f>H10/B10</f>
        <v>3.110419906687403E-2</v>
      </c>
      <c r="I11" s="15">
        <f>I10/B10</f>
        <v>0.19346811819595647</v>
      </c>
    </row>
    <row r="12" spans="1:10" s="15" customFormat="1" x14ac:dyDescent="0.25"/>
    <row r="13" spans="1:10" x14ac:dyDescent="0.25">
      <c r="A13" s="14" t="s">
        <v>42</v>
      </c>
      <c r="B13" s="11">
        <v>867350</v>
      </c>
      <c r="C13" s="11">
        <v>3937.83</v>
      </c>
      <c r="D13" s="11">
        <v>0</v>
      </c>
      <c r="E13" s="11">
        <v>369052.65</v>
      </c>
      <c r="F13" s="11">
        <v>249194.11</v>
      </c>
      <c r="G13" s="11">
        <v>155708.99</v>
      </c>
      <c r="H13" s="11">
        <v>89456.5</v>
      </c>
      <c r="I13" s="11">
        <v>0</v>
      </c>
      <c r="J13" s="11"/>
    </row>
    <row r="14" spans="1:10" s="15" customFormat="1" x14ac:dyDescent="0.25">
      <c r="C14" s="15">
        <f>C13/B13</f>
        <v>4.5400703291635439E-3</v>
      </c>
      <c r="D14" s="15">
        <f>D13/B13</f>
        <v>0</v>
      </c>
      <c r="E14" s="15">
        <f>E13/B13</f>
        <v>0.42549449472531276</v>
      </c>
      <c r="F14" s="15">
        <f>F13/B13</f>
        <v>0.28730513633481292</v>
      </c>
      <c r="G14" s="15">
        <f>G13/B13</f>
        <v>0.17952267250821466</v>
      </c>
      <c r="H14" s="15">
        <f>H13/B13</f>
        <v>0.10313771833746468</v>
      </c>
      <c r="I14" s="15">
        <f>I13/B13</f>
        <v>0</v>
      </c>
    </row>
    <row r="16" spans="1:10" x14ac:dyDescent="0.25">
      <c r="A16" s="11" t="s">
        <v>19</v>
      </c>
      <c r="B16" s="12">
        <f>SUM(C16:I16)</f>
        <v>2175475.7400000002</v>
      </c>
      <c r="C16" s="12">
        <f t="shared" ref="C16:I16" si="0">C4+C7+C10+C13</f>
        <v>5007.49</v>
      </c>
      <c r="D16" s="12">
        <f t="shared" si="0"/>
        <v>910770.92</v>
      </c>
      <c r="E16" s="12">
        <f t="shared" si="0"/>
        <v>469301.45</v>
      </c>
      <c r="F16" s="12">
        <f t="shared" si="0"/>
        <v>356884.75</v>
      </c>
      <c r="G16" s="12">
        <f t="shared" si="0"/>
        <v>238005.5</v>
      </c>
      <c r="H16" s="12">
        <f t="shared" si="0"/>
        <v>113756.3</v>
      </c>
      <c r="I16" s="12">
        <f t="shared" si="0"/>
        <v>81749.33</v>
      </c>
      <c r="J16" s="11"/>
    </row>
    <row r="17" spans="1:10" x14ac:dyDescent="0.25">
      <c r="A17" s="11"/>
      <c r="B17" s="12"/>
      <c r="C17" s="20">
        <f>C16/B16</f>
        <v>2.3017907797951353E-3</v>
      </c>
      <c r="D17" s="20">
        <f>D16/B16</f>
        <v>0.41865367802262871</v>
      </c>
      <c r="E17" s="20">
        <f>E16/B16</f>
        <v>0.21572359616384412</v>
      </c>
      <c r="F17" s="20">
        <f>F16/B16</f>
        <v>0.16404905990815599</v>
      </c>
      <c r="G17" s="20">
        <f>G16/B16</f>
        <v>0.10940388606677819</v>
      </c>
      <c r="H17" s="20">
        <f>H16/B16</f>
        <v>5.229030961292172E-2</v>
      </c>
      <c r="I17" s="20">
        <f>I16/B16</f>
        <v>3.7577679445876054E-2</v>
      </c>
      <c r="J17" s="11"/>
    </row>
    <row r="20" spans="1:10" x14ac:dyDescent="0.25">
      <c r="J20" s="11"/>
    </row>
    <row r="22" spans="1:10" x14ac:dyDescent="0.25">
      <c r="A22" s="14" t="s">
        <v>79</v>
      </c>
    </row>
    <row r="24" spans="1:10" x14ac:dyDescent="0.25">
      <c r="A24" s="14" t="s">
        <v>80</v>
      </c>
      <c r="B24" s="11">
        <v>295000</v>
      </c>
      <c r="C24" s="11" t="s">
        <v>81</v>
      </c>
    </row>
    <row r="25" spans="1:10" x14ac:dyDescent="0.25">
      <c r="A25" s="14" t="s">
        <v>82</v>
      </c>
      <c r="B25" s="11">
        <v>435000</v>
      </c>
      <c r="C25" s="11" t="s">
        <v>81</v>
      </c>
    </row>
    <row r="26" spans="1:10" x14ac:dyDescent="0.25">
      <c r="A26" s="14" t="s">
        <v>83</v>
      </c>
      <c r="B26" s="11">
        <v>137350</v>
      </c>
      <c r="C26" s="11" t="s">
        <v>84</v>
      </c>
    </row>
    <row r="28" spans="1:10" x14ac:dyDescent="0.25">
      <c r="B28" s="12">
        <f>SUM(B24:B26)</f>
        <v>867350</v>
      </c>
    </row>
    <row r="29" spans="1:10" x14ac:dyDescent="0.25">
      <c r="C29" s="15"/>
      <c r="D29" s="15"/>
      <c r="E29" s="15"/>
      <c r="F29" s="15"/>
      <c r="G29" s="15"/>
      <c r="H29" s="15"/>
      <c r="I29" s="15"/>
      <c r="J29" s="15"/>
    </row>
    <row r="30" spans="1:10" x14ac:dyDescent="0.25">
      <c r="J30" s="11"/>
    </row>
    <row r="31" spans="1:10" x14ac:dyDescent="0.25">
      <c r="J31" s="11"/>
    </row>
    <row r="32" spans="1:10" x14ac:dyDescent="0.25">
      <c r="J32" s="11"/>
    </row>
    <row r="33" spans="3:10" x14ac:dyDescent="0.25">
      <c r="J33" s="11"/>
    </row>
    <row r="34" spans="3:10" x14ac:dyDescent="0.25">
      <c r="J34" s="11"/>
    </row>
    <row r="35" spans="3:10" x14ac:dyDescent="0.25">
      <c r="J35" s="11"/>
    </row>
    <row r="37" spans="3:10" x14ac:dyDescent="0.25">
      <c r="C37" s="15"/>
      <c r="D37" s="15"/>
      <c r="E37" s="15"/>
      <c r="F37" s="15"/>
      <c r="G37" s="15"/>
      <c r="H37" s="15"/>
    </row>
    <row r="38" spans="3:10" x14ac:dyDescent="0.25">
      <c r="J38" s="11"/>
    </row>
    <row r="39" spans="3:10" x14ac:dyDescent="0.25">
      <c r="J39" s="11"/>
    </row>
    <row r="40" spans="3:10" x14ac:dyDescent="0.25">
      <c r="J40" s="11"/>
    </row>
    <row r="41" spans="3:10" x14ac:dyDescent="0.25">
      <c r="C41" s="15"/>
      <c r="D41" s="15"/>
      <c r="E41" s="15"/>
      <c r="F41" s="15"/>
      <c r="G41" s="15"/>
      <c r="H41" s="15"/>
      <c r="I41" s="15"/>
    </row>
    <row r="43" spans="3:10" x14ac:dyDescent="0.25">
      <c r="J43" s="11"/>
    </row>
    <row r="45" spans="3:10" x14ac:dyDescent="0.25">
      <c r="C45" s="15"/>
      <c r="D45" s="15"/>
      <c r="E45" s="15"/>
      <c r="F45" s="15"/>
      <c r="G45" s="15"/>
      <c r="H45" s="15"/>
      <c r="I45" s="15"/>
    </row>
    <row r="46" spans="3:10" x14ac:dyDescent="0.25">
      <c r="J46" s="11"/>
    </row>
    <row r="47" spans="3:10" x14ac:dyDescent="0.25">
      <c r="J47" s="11"/>
    </row>
    <row r="48" spans="3:10" x14ac:dyDescent="0.25">
      <c r="J48" s="11"/>
    </row>
    <row r="49" spans="10:10" x14ac:dyDescent="0.25">
      <c r="J49" s="11"/>
    </row>
    <row r="50" spans="10:10" x14ac:dyDescent="0.25">
      <c r="J50" s="11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17" sqref="A17:D17"/>
    </sheetView>
  </sheetViews>
  <sheetFormatPr defaultRowHeight="15" x14ac:dyDescent="0.25"/>
  <cols>
    <col min="1" max="1" width="18.28515625" customWidth="1"/>
    <col min="2" max="2" width="36.85546875" style="3" customWidth="1"/>
    <col min="3" max="3" width="18.140625" style="11" customWidth="1"/>
    <col min="4" max="4" width="73.42578125" style="3" customWidth="1"/>
    <col min="5" max="5" width="18.5703125" customWidth="1"/>
    <col min="6" max="6" width="27.5703125" customWidth="1"/>
    <col min="7" max="7" width="18.42578125" customWidth="1"/>
  </cols>
  <sheetData>
    <row r="1" spans="1:4" x14ac:dyDescent="0.25">
      <c r="A1" s="6" t="s">
        <v>0</v>
      </c>
    </row>
    <row r="3" spans="1:4" x14ac:dyDescent="0.25">
      <c r="A3" t="s">
        <v>4</v>
      </c>
      <c r="B3" s="23">
        <f>Assets!C4</f>
        <v>222.25</v>
      </c>
    </row>
    <row r="4" spans="1:4" x14ac:dyDescent="0.25">
      <c r="A4" t="s">
        <v>5</v>
      </c>
      <c r="B4" s="4">
        <f>Assets!C7+Assets!C10+Assets!C13</f>
        <v>4785.24</v>
      </c>
    </row>
    <row r="5" spans="1:4" x14ac:dyDescent="0.25">
      <c r="A5" t="s">
        <v>10</v>
      </c>
      <c r="B5" s="26">
        <f>SUM(B3:B4)</f>
        <v>5007.49</v>
      </c>
    </row>
    <row r="6" spans="1:4" x14ac:dyDescent="0.25">
      <c r="A6" t="s">
        <v>11</v>
      </c>
      <c r="B6" s="5">
        <f>Assets!C16/Assets!B16</f>
        <v>2.3017907797951353E-3</v>
      </c>
    </row>
    <row r="8" spans="1:4" x14ac:dyDescent="0.25">
      <c r="A8" s="6" t="s">
        <v>9</v>
      </c>
    </row>
    <row r="10" spans="1:4" x14ac:dyDescent="0.25">
      <c r="A10" s="6" t="s">
        <v>6</v>
      </c>
      <c r="B10" s="7" t="s">
        <v>7</v>
      </c>
      <c r="C10" s="12" t="s">
        <v>8</v>
      </c>
      <c r="D10" s="7" t="s">
        <v>1</v>
      </c>
    </row>
    <row r="12" spans="1:4" ht="30" x14ac:dyDescent="0.25">
      <c r="A12" s="10">
        <v>41729</v>
      </c>
      <c r="B12" s="3" t="s">
        <v>55</v>
      </c>
      <c r="C12" s="11">
        <v>2000</v>
      </c>
      <c r="D12" s="3" t="s">
        <v>56</v>
      </c>
    </row>
    <row r="13" spans="1:4" ht="30" x14ac:dyDescent="0.25">
      <c r="A13" s="10">
        <v>42094</v>
      </c>
      <c r="B13" s="3" t="s">
        <v>55</v>
      </c>
      <c r="C13" s="11">
        <v>2000</v>
      </c>
      <c r="D13" s="3" t="s">
        <v>57</v>
      </c>
    </row>
    <row r="14" spans="1:4" ht="30" x14ac:dyDescent="0.25">
      <c r="A14" s="10">
        <v>42094</v>
      </c>
      <c r="B14" s="3" t="s">
        <v>75</v>
      </c>
      <c r="D14" s="3" t="s">
        <v>70</v>
      </c>
    </row>
    <row r="15" spans="1:4" ht="30" x14ac:dyDescent="0.25">
      <c r="A15" s="10">
        <v>42459</v>
      </c>
      <c r="B15" s="3" t="s">
        <v>75</v>
      </c>
      <c r="D15" s="3" t="s">
        <v>71</v>
      </c>
    </row>
    <row r="16" spans="1:4" ht="30" x14ac:dyDescent="0.25">
      <c r="A16" s="10">
        <v>42623</v>
      </c>
      <c r="B16" s="3" t="s">
        <v>72</v>
      </c>
      <c r="D16" s="3" t="s">
        <v>85</v>
      </c>
    </row>
    <row r="17" spans="1:4" ht="30" x14ac:dyDescent="0.25">
      <c r="A17" s="10">
        <v>42883</v>
      </c>
      <c r="B17" s="3" t="s">
        <v>125</v>
      </c>
      <c r="D17" s="3" t="s">
        <v>126</v>
      </c>
    </row>
    <row r="18" spans="1:4" ht="30" x14ac:dyDescent="0.25">
      <c r="A18" s="10">
        <v>42915</v>
      </c>
      <c r="B18" s="3" t="s">
        <v>118</v>
      </c>
      <c r="D18" s="3" t="s">
        <v>116</v>
      </c>
    </row>
    <row r="19" spans="1:4" x14ac:dyDescent="0.25">
      <c r="A19" s="10"/>
    </row>
    <row r="20" spans="1:4" x14ac:dyDescent="0.25">
      <c r="A20" s="10"/>
    </row>
    <row r="21" spans="1:4" x14ac:dyDescent="0.25">
      <c r="A21" s="10"/>
    </row>
    <row r="22" spans="1:4" x14ac:dyDescent="0.25">
      <c r="A22" s="10"/>
    </row>
    <row r="23" spans="1:4" x14ac:dyDescent="0.25">
      <c r="A23" s="10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E22" sqref="E22"/>
    </sheetView>
  </sheetViews>
  <sheetFormatPr defaultRowHeight="15" x14ac:dyDescent="0.25"/>
  <cols>
    <col min="1" max="1" width="18.42578125" style="14" customWidth="1"/>
    <col min="2" max="2" width="36.7109375" customWidth="1"/>
    <col min="3" max="3" width="18.28515625" style="11" customWidth="1"/>
    <col min="4" max="4" width="73" style="3" customWidth="1"/>
  </cols>
  <sheetData>
    <row r="1" spans="1:4" x14ac:dyDescent="0.25">
      <c r="A1" s="13" t="s">
        <v>21</v>
      </c>
      <c r="B1" t="s">
        <v>74</v>
      </c>
    </row>
    <row r="3" spans="1:4" x14ac:dyDescent="0.25">
      <c r="A3" s="14" t="s">
        <v>4</v>
      </c>
      <c r="B3" s="2">
        <f>Assets!D4</f>
        <v>848570.92</v>
      </c>
    </row>
    <row r="4" spans="1:4" x14ac:dyDescent="0.25">
      <c r="A4" s="14" t="s">
        <v>5</v>
      </c>
      <c r="B4" s="2">
        <f>Assets!D7+Assets!D10+Assets!D13</f>
        <v>62200</v>
      </c>
    </row>
    <row r="5" spans="1:4" x14ac:dyDescent="0.25">
      <c r="A5" s="14" t="s">
        <v>10</v>
      </c>
      <c r="B5" s="25">
        <f>SUM(B3:B4)</f>
        <v>910770.92</v>
      </c>
    </row>
    <row r="6" spans="1:4" x14ac:dyDescent="0.25">
      <c r="A6" s="14" t="s">
        <v>11</v>
      </c>
      <c r="B6" s="1">
        <f>Assets!D16/Assets!B16</f>
        <v>0.41865367802262871</v>
      </c>
    </row>
    <row r="8" spans="1:4" x14ac:dyDescent="0.25">
      <c r="A8" s="13" t="s">
        <v>9</v>
      </c>
      <c r="B8" s="6"/>
      <c r="C8" s="12"/>
      <c r="D8" s="7"/>
    </row>
    <row r="9" spans="1:4" x14ac:dyDescent="0.25">
      <c r="A9" s="13"/>
      <c r="B9" s="6"/>
      <c r="C9" s="12"/>
      <c r="D9" s="7"/>
    </row>
    <row r="10" spans="1:4" x14ac:dyDescent="0.25">
      <c r="A10" s="13" t="s">
        <v>6</v>
      </c>
      <c r="B10" s="6" t="s">
        <v>7</v>
      </c>
      <c r="C10" s="12" t="s">
        <v>8</v>
      </c>
      <c r="D10" s="7" t="s">
        <v>1</v>
      </c>
    </row>
    <row r="12" spans="1:4" x14ac:dyDescent="0.25">
      <c r="A12" s="10">
        <v>39908</v>
      </c>
      <c r="B12" t="s">
        <v>29</v>
      </c>
      <c r="C12" s="11">
        <v>50000</v>
      </c>
    </row>
    <row r="13" spans="1:4" x14ac:dyDescent="0.25">
      <c r="A13" s="10">
        <v>40268</v>
      </c>
      <c r="B13" t="s">
        <v>29</v>
      </c>
      <c r="C13" s="11">
        <v>100000</v>
      </c>
      <c r="D13" s="3" t="s">
        <v>33</v>
      </c>
    </row>
    <row r="14" spans="1:4" x14ac:dyDescent="0.25">
      <c r="A14" s="10">
        <v>40633</v>
      </c>
      <c r="B14" t="s">
        <v>34</v>
      </c>
      <c r="C14" s="11">
        <v>173685.41</v>
      </c>
    </row>
    <row r="15" spans="1:4" ht="30" x14ac:dyDescent="0.25">
      <c r="A15" s="10">
        <v>40633</v>
      </c>
      <c r="B15" t="s">
        <v>35</v>
      </c>
      <c r="C15" s="11">
        <f>Assets!D10</f>
        <v>62200</v>
      </c>
      <c r="D15" s="3" t="s">
        <v>39</v>
      </c>
    </row>
    <row r="16" spans="1:4" ht="30" x14ac:dyDescent="0.25">
      <c r="A16" s="10">
        <v>40999</v>
      </c>
      <c r="B16" t="s">
        <v>29</v>
      </c>
      <c r="C16" s="11">
        <v>50000</v>
      </c>
      <c r="D16" s="3" t="s">
        <v>41</v>
      </c>
    </row>
    <row r="17" spans="1:4" ht="30" x14ac:dyDescent="0.25">
      <c r="A17" s="10">
        <v>41364</v>
      </c>
      <c r="B17" t="s">
        <v>29</v>
      </c>
      <c r="C17" s="11">
        <v>80000</v>
      </c>
      <c r="D17" s="3" t="s">
        <v>88</v>
      </c>
    </row>
    <row r="18" spans="1:4" ht="30" x14ac:dyDescent="0.25">
      <c r="A18" s="10">
        <v>41729</v>
      </c>
      <c r="B18" s="3" t="s">
        <v>29</v>
      </c>
      <c r="C18" s="11">
        <v>50000</v>
      </c>
      <c r="D18" s="3" t="s">
        <v>89</v>
      </c>
    </row>
    <row r="19" spans="1:4" ht="30" x14ac:dyDescent="0.25">
      <c r="A19" s="10">
        <v>42094</v>
      </c>
      <c r="B19" t="s">
        <v>29</v>
      </c>
      <c r="C19" s="11">
        <v>40000</v>
      </c>
      <c r="D19" s="3" t="s">
        <v>90</v>
      </c>
    </row>
    <row r="20" spans="1:4" ht="30" x14ac:dyDescent="0.25">
      <c r="A20" s="10">
        <v>42460</v>
      </c>
      <c r="B20" t="s">
        <v>29</v>
      </c>
      <c r="C20" s="11">
        <v>33333.33</v>
      </c>
      <c r="D20" s="3" t="s">
        <v>91</v>
      </c>
    </row>
    <row r="21" spans="1:4" ht="30" x14ac:dyDescent="0.25">
      <c r="A21" s="10">
        <v>42623</v>
      </c>
      <c r="B21" s="3" t="s">
        <v>72</v>
      </c>
      <c r="D21" s="3" t="s">
        <v>92</v>
      </c>
    </row>
    <row r="22" spans="1:4" ht="30" x14ac:dyDescent="0.25">
      <c r="A22" s="10">
        <v>42883</v>
      </c>
      <c r="B22" s="3" t="s">
        <v>125</v>
      </c>
      <c r="D22" s="3" t="s">
        <v>127</v>
      </c>
    </row>
    <row r="23" spans="1:4" ht="30" x14ac:dyDescent="0.25">
      <c r="A23" s="10">
        <v>42915</v>
      </c>
      <c r="B23" t="s">
        <v>119</v>
      </c>
      <c r="D23" s="3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E22" sqref="E22"/>
    </sheetView>
  </sheetViews>
  <sheetFormatPr defaultRowHeight="15" x14ac:dyDescent="0.25"/>
  <cols>
    <col min="1" max="1" width="18.140625" style="14" customWidth="1"/>
    <col min="2" max="2" width="36.5703125" style="18" customWidth="1"/>
    <col min="3" max="3" width="18.5703125" style="11" customWidth="1"/>
    <col min="4" max="4" width="72.7109375" style="3" customWidth="1"/>
  </cols>
  <sheetData>
    <row r="1" spans="1:4" x14ac:dyDescent="0.25">
      <c r="A1" s="13" t="s">
        <v>22</v>
      </c>
    </row>
    <row r="3" spans="1:4" x14ac:dyDescent="0.25">
      <c r="A3" s="14" t="s">
        <v>4</v>
      </c>
      <c r="B3" s="19">
        <f>Assets!E4</f>
        <v>5489.67</v>
      </c>
    </row>
    <row r="4" spans="1:4" x14ac:dyDescent="0.25">
      <c r="A4" s="14" t="s">
        <v>5</v>
      </c>
      <c r="B4" s="19">
        <f>Assets!E7+Assets!E10+Assets!E13</f>
        <v>463811.78</v>
      </c>
    </row>
    <row r="5" spans="1:4" x14ac:dyDescent="0.25">
      <c r="A5" s="14" t="s">
        <v>10</v>
      </c>
      <c r="B5" s="27">
        <f>SUM(B3:B4)</f>
        <v>469301.45</v>
      </c>
    </row>
    <row r="6" spans="1:4" x14ac:dyDescent="0.25">
      <c r="A6" s="14" t="s">
        <v>11</v>
      </c>
      <c r="B6" s="21">
        <f>Assets!E16/Assets!B16</f>
        <v>0.21572359616384412</v>
      </c>
    </row>
    <row r="8" spans="1:4" x14ac:dyDescent="0.25">
      <c r="A8" s="13" t="s">
        <v>9</v>
      </c>
      <c r="B8" s="16"/>
      <c r="C8" s="12"/>
      <c r="D8" s="7"/>
    </row>
    <row r="9" spans="1:4" x14ac:dyDescent="0.25">
      <c r="A9" s="13"/>
      <c r="B9" s="16"/>
      <c r="C9" s="12"/>
      <c r="D9" s="7"/>
    </row>
    <row r="10" spans="1:4" x14ac:dyDescent="0.25">
      <c r="A10" s="13" t="s">
        <v>6</v>
      </c>
      <c r="B10" s="16" t="s">
        <v>7</v>
      </c>
      <c r="C10" s="12" t="s">
        <v>8</v>
      </c>
      <c r="D10" s="7" t="s">
        <v>1</v>
      </c>
    </row>
    <row r="11" spans="1:4" x14ac:dyDescent="0.25">
      <c r="A11" s="13"/>
      <c r="B11" s="16"/>
      <c r="C11" s="12"/>
      <c r="D11" s="7"/>
    </row>
    <row r="12" spans="1:4" x14ac:dyDescent="0.25">
      <c r="A12" s="10">
        <v>39908</v>
      </c>
      <c r="B12" s="18" t="s">
        <v>29</v>
      </c>
      <c r="C12" s="11">
        <v>50000</v>
      </c>
    </row>
    <row r="13" spans="1:4" x14ac:dyDescent="0.25">
      <c r="A13" s="10">
        <v>40268</v>
      </c>
      <c r="B13" s="18" t="s">
        <v>29</v>
      </c>
      <c r="C13" s="11">
        <v>50000</v>
      </c>
      <c r="D13" s="3" t="s">
        <v>58</v>
      </c>
    </row>
    <row r="14" spans="1:4" x14ac:dyDescent="0.25">
      <c r="A14" s="10">
        <v>40633</v>
      </c>
      <c r="B14" s="18" t="s">
        <v>34</v>
      </c>
      <c r="C14" s="11">
        <v>50000</v>
      </c>
    </row>
    <row r="15" spans="1:4" ht="30" x14ac:dyDescent="0.25">
      <c r="A15" s="10">
        <v>40633</v>
      </c>
      <c r="B15" s="18" t="s">
        <v>35</v>
      </c>
      <c r="C15" s="11">
        <v>50000</v>
      </c>
      <c r="D15" s="3" t="s">
        <v>59</v>
      </c>
    </row>
    <row r="16" spans="1:4" ht="30" x14ac:dyDescent="0.25">
      <c r="A16" s="10">
        <v>40999</v>
      </c>
      <c r="B16" s="18" t="s">
        <v>29</v>
      </c>
      <c r="C16" s="11">
        <v>50000</v>
      </c>
      <c r="D16" s="3" t="s">
        <v>60</v>
      </c>
    </row>
    <row r="17" spans="1:4" ht="30" x14ac:dyDescent="0.25">
      <c r="A17" s="10">
        <v>41364</v>
      </c>
      <c r="B17" s="18" t="s">
        <v>29</v>
      </c>
      <c r="C17" s="11">
        <v>40000</v>
      </c>
      <c r="D17" s="3" t="s">
        <v>61</v>
      </c>
    </row>
    <row r="18" spans="1:4" ht="30" x14ac:dyDescent="0.25">
      <c r="A18" s="10">
        <v>41729</v>
      </c>
      <c r="B18" s="18" t="s">
        <v>29</v>
      </c>
      <c r="C18" s="11">
        <v>50000</v>
      </c>
      <c r="D18" s="3" t="s">
        <v>93</v>
      </c>
    </row>
    <row r="19" spans="1:4" ht="30" x14ac:dyDescent="0.25">
      <c r="A19" s="10">
        <v>42094</v>
      </c>
      <c r="B19" s="18" t="s">
        <v>29</v>
      </c>
      <c r="C19" s="11">
        <v>40000</v>
      </c>
      <c r="D19" s="3" t="s">
        <v>94</v>
      </c>
    </row>
    <row r="20" spans="1:4" ht="30" x14ac:dyDescent="0.25">
      <c r="A20" s="10">
        <v>42460</v>
      </c>
      <c r="B20" s="18" t="s">
        <v>29</v>
      </c>
      <c r="C20" s="11">
        <v>33333.33</v>
      </c>
      <c r="D20" s="3" t="s">
        <v>95</v>
      </c>
    </row>
    <row r="21" spans="1:4" ht="30" x14ac:dyDescent="0.25">
      <c r="A21" s="10">
        <v>42623</v>
      </c>
      <c r="B21" s="18" t="s">
        <v>72</v>
      </c>
      <c r="D21" s="3" t="s">
        <v>96</v>
      </c>
    </row>
    <row r="22" spans="1:4" ht="30" x14ac:dyDescent="0.25">
      <c r="A22" s="10">
        <v>42883</v>
      </c>
      <c r="B22" s="3" t="s">
        <v>125</v>
      </c>
      <c r="D22" s="3" t="s">
        <v>129</v>
      </c>
    </row>
    <row r="23" spans="1:4" ht="30" x14ac:dyDescent="0.25">
      <c r="A23" s="10">
        <v>42915</v>
      </c>
      <c r="B23" s="18" t="s">
        <v>118</v>
      </c>
      <c r="D23" s="3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E22" sqref="E22"/>
    </sheetView>
  </sheetViews>
  <sheetFormatPr defaultRowHeight="15" x14ac:dyDescent="0.25"/>
  <cols>
    <col min="1" max="1" width="18.140625" style="14" customWidth="1"/>
    <col min="2" max="2" width="36.5703125" customWidth="1"/>
    <col min="3" max="3" width="18.42578125" style="14" customWidth="1"/>
    <col min="4" max="4" width="73.28515625" style="3" customWidth="1"/>
  </cols>
  <sheetData>
    <row r="1" spans="1:4" x14ac:dyDescent="0.25">
      <c r="A1" s="13" t="s">
        <v>23</v>
      </c>
      <c r="B1" t="s">
        <v>108</v>
      </c>
      <c r="C1" s="11"/>
    </row>
    <row r="2" spans="1:4" x14ac:dyDescent="0.25">
      <c r="C2" s="11"/>
    </row>
    <row r="3" spans="1:4" x14ac:dyDescent="0.25">
      <c r="A3" s="14" t="s">
        <v>4</v>
      </c>
      <c r="B3" s="2">
        <f>Assets!F4</f>
        <v>23505.86</v>
      </c>
      <c r="C3" s="11"/>
    </row>
    <row r="4" spans="1:4" x14ac:dyDescent="0.25">
      <c r="A4" s="14" t="s">
        <v>5</v>
      </c>
      <c r="B4" s="2">
        <f>Assets!F7+Assets!F10+Assets!F13</f>
        <v>333378.89</v>
      </c>
      <c r="C4" s="11"/>
    </row>
    <row r="5" spans="1:4" x14ac:dyDescent="0.25">
      <c r="A5" s="14" t="s">
        <v>10</v>
      </c>
      <c r="B5" s="25">
        <f>SUM(B3:B4)</f>
        <v>356884.75</v>
      </c>
      <c r="C5" s="11"/>
    </row>
    <row r="6" spans="1:4" x14ac:dyDescent="0.25">
      <c r="A6" s="14" t="s">
        <v>11</v>
      </c>
      <c r="B6" s="1">
        <f>Assets!F16/Assets!B16</f>
        <v>0.16404905990815599</v>
      </c>
      <c r="C6" s="11"/>
    </row>
    <row r="7" spans="1:4" x14ac:dyDescent="0.25">
      <c r="C7" s="11"/>
    </row>
    <row r="8" spans="1:4" x14ac:dyDescent="0.25">
      <c r="A8" s="13" t="s">
        <v>9</v>
      </c>
      <c r="B8" s="6"/>
      <c r="C8" s="12"/>
      <c r="D8" s="7"/>
    </row>
    <row r="9" spans="1:4" x14ac:dyDescent="0.25">
      <c r="A9" s="13"/>
      <c r="B9" s="6"/>
      <c r="C9" s="12"/>
      <c r="D9" s="7"/>
    </row>
    <row r="10" spans="1:4" x14ac:dyDescent="0.25">
      <c r="A10" s="13" t="s">
        <v>6</v>
      </c>
      <c r="B10" s="6" t="s">
        <v>7</v>
      </c>
      <c r="C10" s="12" t="s">
        <v>8</v>
      </c>
      <c r="D10" s="7" t="s">
        <v>1</v>
      </c>
    </row>
    <row r="12" spans="1:4" x14ac:dyDescent="0.25">
      <c r="A12" s="10">
        <v>40268</v>
      </c>
      <c r="B12" t="s">
        <v>29</v>
      </c>
      <c r="C12" s="11">
        <v>50000</v>
      </c>
      <c r="D12" s="3" t="s">
        <v>62</v>
      </c>
    </row>
    <row r="13" spans="1:4" x14ac:dyDescent="0.25">
      <c r="A13" s="10">
        <v>40633</v>
      </c>
      <c r="B13" t="s">
        <v>34</v>
      </c>
      <c r="C13" s="11">
        <v>50000</v>
      </c>
    </row>
    <row r="14" spans="1:4" ht="30" x14ac:dyDescent="0.25">
      <c r="A14" s="10">
        <v>40633</v>
      </c>
      <c r="B14" t="s">
        <v>35</v>
      </c>
      <c r="C14" s="11">
        <v>50000</v>
      </c>
      <c r="D14" s="3" t="s">
        <v>63</v>
      </c>
    </row>
    <row r="15" spans="1:4" ht="30" x14ac:dyDescent="0.25">
      <c r="A15" s="10">
        <v>40999</v>
      </c>
      <c r="B15" t="s">
        <v>29</v>
      </c>
      <c r="C15" s="11">
        <v>50000</v>
      </c>
      <c r="D15" s="3" t="s">
        <v>65</v>
      </c>
    </row>
    <row r="16" spans="1:4" ht="30" x14ac:dyDescent="0.25">
      <c r="A16" s="10">
        <v>41364</v>
      </c>
      <c r="B16" t="s">
        <v>29</v>
      </c>
      <c r="C16" s="11">
        <v>40000</v>
      </c>
      <c r="D16" s="3" t="s">
        <v>64</v>
      </c>
    </row>
    <row r="17" spans="1:4" ht="30" x14ac:dyDescent="0.25">
      <c r="A17" s="10">
        <v>41729</v>
      </c>
      <c r="B17" s="3" t="s">
        <v>29</v>
      </c>
      <c r="C17" s="11">
        <v>50000</v>
      </c>
      <c r="D17" s="3" t="s">
        <v>97</v>
      </c>
    </row>
    <row r="18" spans="1:4" ht="30" x14ac:dyDescent="0.25">
      <c r="A18" s="10">
        <v>42094</v>
      </c>
      <c r="B18" t="s">
        <v>29</v>
      </c>
      <c r="C18" s="11">
        <v>40000</v>
      </c>
      <c r="D18" s="3" t="s">
        <v>98</v>
      </c>
    </row>
    <row r="19" spans="1:4" ht="30" x14ac:dyDescent="0.25">
      <c r="A19" s="10">
        <v>42460</v>
      </c>
      <c r="B19" t="s">
        <v>29</v>
      </c>
      <c r="C19" s="24">
        <v>33333.33</v>
      </c>
      <c r="D19" s="3" t="s">
        <v>99</v>
      </c>
    </row>
    <row r="20" spans="1:4" ht="30" x14ac:dyDescent="0.25">
      <c r="A20" s="10">
        <v>42623</v>
      </c>
      <c r="B20" s="3" t="s">
        <v>72</v>
      </c>
      <c r="C20" s="11"/>
      <c r="D20" s="3" t="s">
        <v>100</v>
      </c>
    </row>
    <row r="21" spans="1:4" x14ac:dyDescent="0.25">
      <c r="A21" s="10">
        <v>42826</v>
      </c>
      <c r="B21" t="s">
        <v>29</v>
      </c>
      <c r="C21" s="11">
        <v>40000</v>
      </c>
    </row>
    <row r="22" spans="1:4" ht="30" x14ac:dyDescent="0.25">
      <c r="A22" s="10">
        <v>42883</v>
      </c>
      <c r="B22" s="3" t="s">
        <v>125</v>
      </c>
      <c r="C22" s="11"/>
      <c r="D22" s="3" t="s">
        <v>128</v>
      </c>
    </row>
    <row r="23" spans="1:4" ht="30" x14ac:dyDescent="0.25">
      <c r="A23" s="10">
        <v>42915</v>
      </c>
      <c r="B23" s="3" t="s">
        <v>118</v>
      </c>
      <c r="C23" s="28"/>
      <c r="D23" s="3" t="s">
        <v>121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E19" sqref="E19"/>
    </sheetView>
  </sheetViews>
  <sheetFormatPr defaultRowHeight="15" x14ac:dyDescent="0.25"/>
  <cols>
    <col min="1" max="1" width="18.42578125" style="14" customWidth="1"/>
    <col min="2" max="2" width="36.42578125" customWidth="1"/>
    <col min="3" max="3" width="18.140625" style="14" customWidth="1"/>
    <col min="4" max="4" width="73.140625" style="3" customWidth="1"/>
  </cols>
  <sheetData>
    <row r="1" spans="1:4" x14ac:dyDescent="0.25">
      <c r="A1" s="13" t="s">
        <v>24</v>
      </c>
      <c r="B1" t="s">
        <v>109</v>
      </c>
      <c r="C1" s="11"/>
    </row>
    <row r="2" spans="1:4" x14ac:dyDescent="0.25">
      <c r="C2" s="11"/>
    </row>
    <row r="3" spans="1:4" x14ac:dyDescent="0.25">
      <c r="A3" s="14" t="s">
        <v>4</v>
      </c>
      <c r="B3" s="2">
        <f>Assets!G4</f>
        <v>6359.31</v>
      </c>
      <c r="C3" s="11"/>
    </row>
    <row r="4" spans="1:4" x14ac:dyDescent="0.25">
      <c r="A4" s="14" t="s">
        <v>5</v>
      </c>
      <c r="B4" s="2">
        <f>Assets!G7+Assets!G10+Assets!G13</f>
        <v>231646.19</v>
      </c>
      <c r="C4" s="11"/>
    </row>
    <row r="5" spans="1:4" x14ac:dyDescent="0.25">
      <c r="A5" s="14" t="s">
        <v>10</v>
      </c>
      <c r="B5" s="25">
        <f>SUM(B3:B4)</f>
        <v>238005.5</v>
      </c>
      <c r="C5" s="11"/>
    </row>
    <row r="6" spans="1:4" x14ac:dyDescent="0.25">
      <c r="A6" s="14" t="s">
        <v>11</v>
      </c>
      <c r="B6" s="1">
        <f>Assets!G16/Assets!B16</f>
        <v>0.10940388606677819</v>
      </c>
      <c r="C6" s="11"/>
    </row>
    <row r="7" spans="1:4" x14ac:dyDescent="0.25">
      <c r="C7" s="11"/>
    </row>
    <row r="8" spans="1:4" x14ac:dyDescent="0.25">
      <c r="A8" s="13" t="s">
        <v>9</v>
      </c>
      <c r="B8" s="6"/>
      <c r="C8" s="12"/>
      <c r="D8" s="7"/>
    </row>
    <row r="9" spans="1:4" x14ac:dyDescent="0.25">
      <c r="A9" s="13"/>
      <c r="B9" s="6"/>
      <c r="C9" s="12"/>
      <c r="D9" s="7"/>
    </row>
    <row r="10" spans="1:4" x14ac:dyDescent="0.25">
      <c r="A10" s="13" t="s">
        <v>6</v>
      </c>
      <c r="B10" s="6" t="s">
        <v>7</v>
      </c>
      <c r="C10" s="12" t="s">
        <v>8</v>
      </c>
      <c r="D10" s="7" t="s">
        <v>1</v>
      </c>
    </row>
    <row r="12" spans="1:4" x14ac:dyDescent="0.25">
      <c r="A12" s="10">
        <v>40999</v>
      </c>
      <c r="B12" t="s">
        <v>29</v>
      </c>
      <c r="C12" s="11">
        <v>50000</v>
      </c>
      <c r="D12" s="3" t="s">
        <v>66</v>
      </c>
    </row>
    <row r="13" spans="1:4" x14ac:dyDescent="0.25">
      <c r="A13" s="10">
        <v>41364</v>
      </c>
      <c r="B13" t="s">
        <v>29</v>
      </c>
      <c r="C13" s="11">
        <v>40000</v>
      </c>
      <c r="D13" s="3" t="s">
        <v>67</v>
      </c>
    </row>
    <row r="14" spans="1:4" ht="30" x14ac:dyDescent="0.25">
      <c r="A14" s="10">
        <v>41729</v>
      </c>
      <c r="B14" s="3" t="s">
        <v>29</v>
      </c>
      <c r="C14" s="11">
        <v>48000</v>
      </c>
      <c r="D14" s="3" t="s">
        <v>101</v>
      </c>
    </row>
    <row r="15" spans="1:4" ht="30" x14ac:dyDescent="0.25">
      <c r="A15" s="10">
        <v>42094</v>
      </c>
      <c r="B15" t="s">
        <v>29</v>
      </c>
      <c r="C15" s="24">
        <v>38000</v>
      </c>
      <c r="D15" s="3" t="s">
        <v>102</v>
      </c>
    </row>
    <row r="16" spans="1:4" ht="30" x14ac:dyDescent="0.25">
      <c r="A16" s="10">
        <v>42460</v>
      </c>
      <c r="B16" t="s">
        <v>29</v>
      </c>
      <c r="C16" s="11">
        <v>33333.33</v>
      </c>
      <c r="D16" s="3" t="s">
        <v>103</v>
      </c>
    </row>
    <row r="17" spans="1:4" ht="30" x14ac:dyDescent="0.25">
      <c r="A17" s="10">
        <v>42623</v>
      </c>
      <c r="B17" s="3" t="s">
        <v>72</v>
      </c>
      <c r="C17" s="11"/>
      <c r="D17" s="3" t="s">
        <v>104</v>
      </c>
    </row>
    <row r="18" spans="1:4" x14ac:dyDescent="0.25">
      <c r="A18" s="10">
        <v>42826</v>
      </c>
      <c r="B18" t="s">
        <v>29</v>
      </c>
      <c r="C18" s="29">
        <v>40000</v>
      </c>
    </row>
    <row r="19" spans="1:4" ht="30" x14ac:dyDescent="0.25">
      <c r="A19" s="10">
        <v>42883</v>
      </c>
      <c r="B19" s="3" t="s">
        <v>125</v>
      </c>
      <c r="C19" s="11"/>
      <c r="D19" s="3" t="s">
        <v>130</v>
      </c>
    </row>
    <row r="20" spans="1:4" ht="30" x14ac:dyDescent="0.25">
      <c r="A20" s="10">
        <v>42915</v>
      </c>
      <c r="B20" s="3" t="s">
        <v>118</v>
      </c>
      <c r="D20" s="3" t="s">
        <v>122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E16" sqref="E16"/>
    </sheetView>
  </sheetViews>
  <sheetFormatPr defaultRowHeight="15" x14ac:dyDescent="0.25"/>
  <cols>
    <col min="1" max="1" width="18.140625" style="14" customWidth="1"/>
    <col min="2" max="2" width="36.85546875" customWidth="1"/>
    <col min="3" max="3" width="18.28515625" style="11" customWidth="1"/>
    <col min="4" max="4" width="73.140625" style="3" customWidth="1"/>
  </cols>
  <sheetData>
    <row r="1" spans="1:4" x14ac:dyDescent="0.25">
      <c r="A1" s="13" t="s">
        <v>25</v>
      </c>
      <c r="B1" t="s">
        <v>110</v>
      </c>
    </row>
    <row r="3" spans="1:4" x14ac:dyDescent="0.25">
      <c r="A3" s="14" t="s">
        <v>4</v>
      </c>
      <c r="B3" s="2">
        <f>Assets!H4</f>
        <v>6407.63</v>
      </c>
    </row>
    <row r="4" spans="1:4" x14ac:dyDescent="0.25">
      <c r="A4" s="14" t="s">
        <v>5</v>
      </c>
      <c r="B4" s="2">
        <f>Assets!H7+Assets!H10+Assets!H13</f>
        <v>107348.67</v>
      </c>
    </row>
    <row r="5" spans="1:4" x14ac:dyDescent="0.25">
      <c r="A5" s="14" t="s">
        <v>10</v>
      </c>
      <c r="B5" s="25">
        <f>SUM(B3:B4)</f>
        <v>113756.3</v>
      </c>
    </row>
    <row r="6" spans="1:4" x14ac:dyDescent="0.25">
      <c r="A6" s="14" t="s">
        <v>11</v>
      </c>
      <c r="B6" s="1">
        <f>Assets!H16/Assets!B16</f>
        <v>5.229030961292172E-2</v>
      </c>
    </row>
    <row r="8" spans="1:4" x14ac:dyDescent="0.25">
      <c r="A8" s="13" t="s">
        <v>9</v>
      </c>
      <c r="B8" s="6"/>
      <c r="C8" s="12"/>
      <c r="D8" s="7"/>
    </row>
    <row r="9" spans="1:4" x14ac:dyDescent="0.25">
      <c r="A9" s="13"/>
      <c r="B9" s="6"/>
      <c r="C9" s="12"/>
      <c r="D9" s="7"/>
    </row>
    <row r="10" spans="1:4" x14ac:dyDescent="0.25">
      <c r="A10" s="13" t="s">
        <v>6</v>
      </c>
      <c r="B10" s="6" t="s">
        <v>7</v>
      </c>
      <c r="C10" s="12" t="s">
        <v>8</v>
      </c>
      <c r="D10" s="7" t="s">
        <v>1</v>
      </c>
    </row>
    <row r="12" spans="1:4" x14ac:dyDescent="0.25">
      <c r="A12" s="10">
        <v>41729</v>
      </c>
      <c r="B12" t="s">
        <v>69</v>
      </c>
      <c r="C12" s="11">
        <v>50000</v>
      </c>
      <c r="D12" s="3" t="s">
        <v>62</v>
      </c>
    </row>
    <row r="13" spans="1:4" ht="30" x14ac:dyDescent="0.25">
      <c r="A13" s="10">
        <v>42094</v>
      </c>
      <c r="B13" t="s">
        <v>68</v>
      </c>
      <c r="C13" s="11">
        <v>40000</v>
      </c>
      <c r="D13" s="3" t="s">
        <v>105</v>
      </c>
    </row>
    <row r="14" spans="1:4" ht="30" x14ac:dyDescent="0.25">
      <c r="A14" s="10">
        <v>42460</v>
      </c>
      <c r="B14" t="s">
        <v>29</v>
      </c>
      <c r="C14" s="11">
        <v>33333.33</v>
      </c>
      <c r="D14" s="3" t="s">
        <v>106</v>
      </c>
    </row>
    <row r="15" spans="1:4" ht="30" x14ac:dyDescent="0.25">
      <c r="A15" s="10">
        <v>42623</v>
      </c>
      <c r="B15" s="3" t="s">
        <v>72</v>
      </c>
      <c r="D15" s="3" t="s">
        <v>107</v>
      </c>
    </row>
    <row r="16" spans="1:4" ht="30" x14ac:dyDescent="0.25">
      <c r="A16" s="10">
        <v>42883</v>
      </c>
      <c r="B16" s="3" t="s">
        <v>125</v>
      </c>
      <c r="D16" s="3" t="s">
        <v>131</v>
      </c>
    </row>
    <row r="17" spans="1:4" ht="30" x14ac:dyDescent="0.25">
      <c r="A17" s="10">
        <v>42915</v>
      </c>
      <c r="B17" s="3" t="s">
        <v>118</v>
      </c>
      <c r="D17" s="3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Top Sheet</vt:lpstr>
      <vt:lpstr>Notes</vt:lpstr>
      <vt:lpstr>Assets</vt:lpstr>
      <vt:lpstr>General Account</vt:lpstr>
      <vt:lpstr>Basil Hawa</vt:lpstr>
      <vt:lpstr>Stephanie Hawa</vt:lpstr>
      <vt:lpstr>Anastasia Hawa</vt:lpstr>
      <vt:lpstr>Natasha Hawa</vt:lpstr>
      <vt:lpstr>Aram Hawa</vt:lpstr>
      <vt:lpstr>Rabi Hawa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Tony</cp:lastModifiedBy>
  <cp:lastPrinted>2017-05-24T13:16:17Z</cp:lastPrinted>
  <dcterms:created xsi:type="dcterms:W3CDTF">2017-05-17T09:28:40Z</dcterms:created>
  <dcterms:modified xsi:type="dcterms:W3CDTF">2017-07-04T12:30:59Z</dcterms:modified>
</cp:coreProperties>
</file>