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125" windowWidth="15420" windowHeight="4185"/>
  </bookViews>
  <sheets>
    <sheet name="Mortgage" sheetId="1" r:id="rId1"/>
    <sheet name="Rent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3" i="1" l="1"/>
  <c r="G43" i="1" s="1"/>
  <c r="H43" i="1"/>
  <c r="L43" i="1"/>
  <c r="F43" i="2"/>
  <c r="G43" i="2"/>
  <c r="H43" i="2"/>
  <c r="I43" i="2"/>
  <c r="J43" i="2"/>
  <c r="K43" i="2"/>
  <c r="L43" i="2"/>
  <c r="N43" i="2" s="1"/>
  <c r="M43" i="2"/>
  <c r="K43" i="1" l="1"/>
  <c r="M43" i="1" s="1"/>
  <c r="I43" i="1"/>
  <c r="J13" i="2" l="1"/>
  <c r="J14" i="2"/>
  <c r="J15" i="2"/>
  <c r="J16" i="2"/>
  <c r="J17" i="2"/>
  <c r="J18" i="2"/>
  <c r="J19" i="2"/>
  <c r="J20" i="2"/>
  <c r="J12" i="2"/>
  <c r="J11" i="2"/>
  <c r="J10" i="2"/>
  <c r="J9" i="2"/>
  <c r="J5" i="2"/>
  <c r="J6" i="2"/>
  <c r="J7" i="2"/>
  <c r="J4" i="2"/>
  <c r="J29" i="2"/>
  <c r="J28" i="2"/>
  <c r="J27" i="2"/>
  <c r="J26" i="2"/>
  <c r="J25" i="2"/>
  <c r="J24" i="2"/>
  <c r="J23" i="2"/>
  <c r="J22" i="2"/>
  <c r="J36" i="2"/>
  <c r="J37" i="2"/>
  <c r="J38" i="2"/>
  <c r="J39" i="2"/>
  <c r="J40" i="2"/>
  <c r="J41" i="2"/>
  <c r="J42" i="2"/>
  <c r="J35" i="2"/>
  <c r="D43" i="2"/>
  <c r="O43" i="2" s="1"/>
  <c r="P43" i="2" s="1"/>
  <c r="L39" i="1"/>
  <c r="L40" i="1"/>
  <c r="L41" i="1"/>
  <c r="L35" i="1"/>
  <c r="H36" i="1"/>
  <c r="L36" i="1" s="1"/>
  <c r="H37" i="1"/>
  <c r="L37" i="1" s="1"/>
  <c r="H38" i="1"/>
  <c r="L38" i="1" s="1"/>
  <c r="H39" i="1"/>
  <c r="H40" i="1"/>
  <c r="H41" i="1"/>
  <c r="H42" i="1"/>
  <c r="L42" i="1" s="1"/>
  <c r="H35" i="1"/>
  <c r="L36" i="2"/>
  <c r="L38" i="2"/>
  <c r="L39" i="2"/>
  <c r="L40" i="2"/>
  <c r="F36" i="2"/>
  <c r="N36" i="2" s="1"/>
  <c r="G36" i="2"/>
  <c r="H36" i="2"/>
  <c r="I36" i="2"/>
  <c r="F37" i="2"/>
  <c r="G37" i="2"/>
  <c r="H37" i="2"/>
  <c r="I37" i="2"/>
  <c r="F38" i="2"/>
  <c r="N38" i="2" s="1"/>
  <c r="G38" i="2"/>
  <c r="H38" i="2"/>
  <c r="I38" i="2"/>
  <c r="F39" i="2"/>
  <c r="N39" i="2" s="1"/>
  <c r="G39" i="2"/>
  <c r="H39" i="2"/>
  <c r="I39" i="2"/>
  <c r="F40" i="2"/>
  <c r="N40" i="2" s="1"/>
  <c r="G40" i="2"/>
  <c r="H40" i="2"/>
  <c r="I40" i="2"/>
  <c r="F41" i="2"/>
  <c r="G41" i="2"/>
  <c r="H41" i="2"/>
  <c r="I41" i="2"/>
  <c r="F42" i="2"/>
  <c r="G42" i="2"/>
  <c r="H42" i="2"/>
  <c r="I42" i="2"/>
  <c r="G35" i="2"/>
  <c r="F35" i="2"/>
  <c r="C42" i="1"/>
  <c r="K36" i="2"/>
  <c r="M36" i="2" s="1"/>
  <c r="K37" i="2"/>
  <c r="M37" i="2" s="1"/>
  <c r="K38" i="2"/>
  <c r="M38" i="2" s="1"/>
  <c r="K39" i="2"/>
  <c r="M39" i="2" s="1"/>
  <c r="K40" i="2"/>
  <c r="M40" i="2" s="1"/>
  <c r="K41" i="2"/>
  <c r="M41" i="2" s="1"/>
  <c r="K42" i="2"/>
  <c r="M42" i="2" s="1"/>
  <c r="K35" i="2"/>
  <c r="M35" i="2" s="1"/>
  <c r="K23" i="2"/>
  <c r="K24" i="2"/>
  <c r="K25" i="2"/>
  <c r="K26" i="2"/>
  <c r="K27" i="2"/>
  <c r="K28" i="2"/>
  <c r="K29" i="2"/>
  <c r="K30" i="2"/>
  <c r="K31" i="2"/>
  <c r="K32" i="2"/>
  <c r="K33" i="2"/>
  <c r="K22" i="2"/>
  <c r="K5" i="2"/>
  <c r="K6" i="2"/>
  <c r="K7" i="2"/>
  <c r="O40" i="2" l="1"/>
  <c r="P40" i="2" s="1"/>
  <c r="O38" i="2"/>
  <c r="P38" i="2" s="1"/>
  <c r="O41" i="2"/>
  <c r="P41" i="2" s="1"/>
  <c r="E43" i="2"/>
  <c r="L41" i="2"/>
  <c r="N41" i="2" s="1"/>
  <c r="L37" i="2"/>
  <c r="N37" i="2" s="1"/>
  <c r="O42" i="2"/>
  <c r="P42" i="2" s="1"/>
  <c r="L42" i="2"/>
  <c r="N42" i="2" s="1"/>
  <c r="G42" i="1"/>
  <c r="I42" i="1" s="1"/>
  <c r="K42" i="1"/>
  <c r="M42" i="1" s="1"/>
  <c r="L35" i="2"/>
  <c r="H23" i="1"/>
  <c r="H24" i="1"/>
  <c r="H25" i="1"/>
  <c r="H26" i="1"/>
  <c r="H27" i="1"/>
  <c r="H28" i="1"/>
  <c r="H29" i="1"/>
  <c r="H30" i="1"/>
  <c r="H31" i="1"/>
  <c r="L31" i="1" s="1"/>
  <c r="H32" i="1"/>
  <c r="L32" i="1" s="1"/>
  <c r="H33" i="1"/>
  <c r="L33" i="1" s="1"/>
  <c r="D42" i="2"/>
  <c r="E42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H35" i="2"/>
  <c r="I35" i="2" s="1"/>
  <c r="D35" i="2"/>
  <c r="E35" i="2" s="1"/>
  <c r="F31" i="2"/>
  <c r="G31" i="2"/>
  <c r="H31" i="2"/>
  <c r="I31" i="2" s="1"/>
  <c r="L31" i="2"/>
  <c r="F32" i="2"/>
  <c r="G32" i="2"/>
  <c r="H32" i="2"/>
  <c r="L32" i="2"/>
  <c r="F33" i="2"/>
  <c r="G33" i="2"/>
  <c r="H33" i="2"/>
  <c r="L33" i="2"/>
  <c r="D32" i="2"/>
  <c r="E32" i="2" s="1"/>
  <c r="D33" i="2"/>
  <c r="E33" i="2" s="1"/>
  <c r="C40" i="1"/>
  <c r="C41" i="1"/>
  <c r="C39" i="1"/>
  <c r="C36" i="1"/>
  <c r="C37" i="1"/>
  <c r="C38" i="1"/>
  <c r="C35" i="1"/>
  <c r="C22" i="1"/>
  <c r="C23" i="1"/>
  <c r="G23" i="1" s="1"/>
  <c r="C24" i="1"/>
  <c r="G24" i="1" s="1"/>
  <c r="C25" i="1"/>
  <c r="G25" i="1" s="1"/>
  <c r="C26" i="1"/>
  <c r="G26" i="1" s="1"/>
  <c r="C27" i="1"/>
  <c r="G27" i="1" s="1"/>
  <c r="C28" i="1"/>
  <c r="G28" i="1" s="1"/>
  <c r="C29" i="1"/>
  <c r="G29" i="1" s="1"/>
  <c r="C30" i="1"/>
  <c r="G30" i="1" s="1"/>
  <c r="C31" i="1"/>
  <c r="C32" i="1"/>
  <c r="C33" i="1"/>
  <c r="L30" i="1"/>
  <c r="G40" i="1" l="1"/>
  <c r="I40" i="1" s="1"/>
  <c r="G37" i="1"/>
  <c r="I37" i="1" s="1"/>
  <c r="K37" i="1"/>
  <c r="M37" i="1" s="1"/>
  <c r="G36" i="1"/>
  <c r="I36" i="1" s="1"/>
  <c r="G35" i="1"/>
  <c r="I35" i="1" s="1"/>
  <c r="G39" i="1"/>
  <c r="I39" i="1" s="1"/>
  <c r="O39" i="2"/>
  <c r="P39" i="2" s="1"/>
  <c r="G38" i="1"/>
  <c r="I38" i="1" s="1"/>
  <c r="K38" i="1"/>
  <c r="M38" i="1" s="1"/>
  <c r="G41" i="1"/>
  <c r="I41" i="1" s="1"/>
  <c r="K41" i="1"/>
  <c r="M41" i="1" s="1"/>
  <c r="O37" i="2"/>
  <c r="P37" i="2" s="1"/>
  <c r="O36" i="2"/>
  <c r="P36" i="2" s="1"/>
  <c r="N31" i="2"/>
  <c r="N33" i="2"/>
  <c r="N35" i="2"/>
  <c r="N32" i="2"/>
  <c r="I30" i="1"/>
  <c r="K30" i="1"/>
  <c r="M30" i="1" s="1"/>
  <c r="G33" i="1"/>
  <c r="K33" i="1" s="1"/>
  <c r="M33" i="1" s="1"/>
  <c r="G32" i="1"/>
  <c r="K32" i="1" s="1"/>
  <c r="M32" i="1" s="1"/>
  <c r="G31" i="1"/>
  <c r="K31" i="1" s="1"/>
  <c r="O35" i="2"/>
  <c r="P35" i="2" s="1"/>
  <c r="Q35" i="2" s="1"/>
  <c r="I33" i="2"/>
  <c r="I32" i="2"/>
  <c r="M32" i="2"/>
  <c r="O32" i="2" s="1"/>
  <c r="M33" i="2"/>
  <c r="O33" i="2" s="1"/>
  <c r="M31" i="2"/>
  <c r="K35" i="1"/>
  <c r="M35" i="1" s="1"/>
  <c r="Q36" i="2" l="1"/>
  <c r="Q37" i="2" s="1"/>
  <c r="Q38" i="2" s="1"/>
  <c r="Q39" i="2" s="1"/>
  <c r="Q40" i="2" s="1"/>
  <c r="Q41" i="2" s="1"/>
  <c r="Q42" i="2" s="1"/>
  <c r="Q43" i="2" s="1"/>
  <c r="I33" i="1"/>
  <c r="I32" i="1"/>
  <c r="K39" i="1"/>
  <c r="M39" i="1" s="1"/>
  <c r="K36" i="1"/>
  <c r="M36" i="1" s="1"/>
  <c r="K40" i="1"/>
  <c r="M40" i="1" s="1"/>
  <c r="I31" i="1"/>
  <c r="M31" i="1"/>
  <c r="F29" i="2" l="1"/>
  <c r="G29" i="2"/>
  <c r="H29" i="2"/>
  <c r="I29" i="2" s="1"/>
  <c r="L29" i="2"/>
  <c r="F30" i="2"/>
  <c r="G30" i="2"/>
  <c r="H30" i="2"/>
  <c r="L30" i="2"/>
  <c r="D31" i="2"/>
  <c r="O31" i="2" s="1"/>
  <c r="D30" i="2"/>
  <c r="E30" i="2" s="1"/>
  <c r="D29" i="2"/>
  <c r="E29" i="2" s="1"/>
  <c r="D28" i="2"/>
  <c r="D27" i="2"/>
  <c r="D23" i="2"/>
  <c r="D24" i="2"/>
  <c r="D25" i="2"/>
  <c r="D26" i="2"/>
  <c r="D22" i="2"/>
  <c r="D20" i="2"/>
  <c r="D19" i="2"/>
  <c r="E28" i="2"/>
  <c r="F28" i="2"/>
  <c r="G28" i="2"/>
  <c r="H28" i="2"/>
  <c r="L28" i="2"/>
  <c r="L27" i="1"/>
  <c r="L28" i="1"/>
  <c r="L29" i="1"/>
  <c r="N29" i="2" l="1"/>
  <c r="I30" i="2"/>
  <c r="I28" i="2"/>
  <c r="N30" i="2"/>
  <c r="N28" i="2"/>
  <c r="E31" i="2"/>
  <c r="M30" i="2"/>
  <c r="M29" i="2"/>
  <c r="O29" i="2" s="1"/>
  <c r="O30" i="2"/>
  <c r="M28" i="2"/>
  <c r="O28" i="2" s="1"/>
  <c r="I29" i="1"/>
  <c r="K29" i="1"/>
  <c r="M29" i="1" s="1"/>
  <c r="K28" i="1"/>
  <c r="M28" i="1" s="1"/>
  <c r="I28" i="1"/>
  <c r="I27" i="1" l="1"/>
  <c r="K27" i="1"/>
  <c r="M27" i="1" s="1"/>
  <c r="H27" i="2" l="1"/>
  <c r="H23" i="2"/>
  <c r="H24" i="2"/>
  <c r="H25" i="2"/>
  <c r="H26" i="2"/>
  <c r="H22" i="2"/>
  <c r="H20" i="2"/>
  <c r="H19" i="2"/>
  <c r="H18" i="2"/>
  <c r="H17" i="2"/>
  <c r="H16" i="2"/>
  <c r="F27" i="2"/>
  <c r="F22" i="2"/>
  <c r="F23" i="2"/>
  <c r="F24" i="2"/>
  <c r="F25" i="2"/>
  <c r="F26" i="2"/>
  <c r="F20" i="2"/>
  <c r="R25" i="2"/>
  <c r="R26" i="2"/>
  <c r="R24" i="2"/>
  <c r="R23" i="2"/>
  <c r="R22" i="2"/>
  <c r="R20" i="2"/>
  <c r="G22" i="2"/>
  <c r="G23" i="2"/>
  <c r="G24" i="2"/>
  <c r="G25" i="2"/>
  <c r="I25" i="2" s="1"/>
  <c r="G26" i="2"/>
  <c r="I26" i="2" s="1"/>
  <c r="G27" i="2"/>
  <c r="G20" i="2"/>
  <c r="H22" i="1"/>
  <c r="H34" i="1" s="1"/>
  <c r="H20" i="1"/>
  <c r="G22" i="1"/>
  <c r="G34" i="1" s="1"/>
  <c r="R8" i="2"/>
  <c r="R18" i="2"/>
  <c r="R19" i="2"/>
  <c r="E25" i="2"/>
  <c r="E26" i="2"/>
  <c r="L26" i="2"/>
  <c r="E27" i="2"/>
  <c r="L27" i="2"/>
  <c r="L26" i="1"/>
  <c r="L24" i="1"/>
  <c r="L25" i="1"/>
  <c r="L5" i="2"/>
  <c r="L6" i="2"/>
  <c r="M6" i="2"/>
  <c r="L7" i="2"/>
  <c r="I34" i="1" l="1"/>
  <c r="I27" i="2"/>
  <c r="K34" i="1"/>
  <c r="M27" i="2"/>
  <c r="O27" i="2" s="1"/>
  <c r="M26" i="2"/>
  <c r="O26" i="2" s="1"/>
  <c r="M25" i="2"/>
  <c r="O25" i="2" s="1"/>
  <c r="L25" i="2"/>
  <c r="N25" i="2" s="1"/>
  <c r="N27" i="2"/>
  <c r="N26" i="2"/>
  <c r="M5" i="2"/>
  <c r="M7" i="2"/>
  <c r="L22" i="1"/>
  <c r="L23" i="1"/>
  <c r="I23" i="2" l="1"/>
  <c r="I24" i="2"/>
  <c r="E24" i="2"/>
  <c r="E23" i="2"/>
  <c r="D6" i="2"/>
  <c r="R6" i="2" s="1"/>
  <c r="D7" i="2"/>
  <c r="R7" i="2" s="1"/>
  <c r="D5" i="2"/>
  <c r="R5" i="2" s="1"/>
  <c r="S5" i="2" s="1"/>
  <c r="K20" i="2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G13" i="2"/>
  <c r="H13" i="2" s="1"/>
  <c r="I13" i="2" s="1"/>
  <c r="G14" i="2"/>
  <c r="H14" i="2" s="1"/>
  <c r="I14" i="2" s="1"/>
  <c r="G15" i="2"/>
  <c r="H15" i="2" s="1"/>
  <c r="I15" i="2" s="1"/>
  <c r="G16" i="2"/>
  <c r="I16" i="2" s="1"/>
  <c r="G17" i="2"/>
  <c r="I17" i="2" s="1"/>
  <c r="G18" i="2"/>
  <c r="I18" i="2" s="1"/>
  <c r="G19" i="2"/>
  <c r="D13" i="2"/>
  <c r="F13" i="2"/>
  <c r="D14" i="2"/>
  <c r="F14" i="2"/>
  <c r="D15" i="2"/>
  <c r="F15" i="2"/>
  <c r="D16" i="2"/>
  <c r="F16" i="2"/>
  <c r="D17" i="2"/>
  <c r="F17" i="2"/>
  <c r="E18" i="2"/>
  <c r="F18" i="2"/>
  <c r="E19" i="2"/>
  <c r="F19" i="2"/>
  <c r="E20" i="2"/>
  <c r="E22" i="2"/>
  <c r="S6" i="2" l="1"/>
  <c r="S7" i="2" s="1"/>
  <c r="S8" i="2" s="1"/>
  <c r="E17" i="2"/>
  <c r="R17" i="2"/>
  <c r="E16" i="2"/>
  <c r="R16" i="2"/>
  <c r="E15" i="2"/>
  <c r="R15" i="2"/>
  <c r="E14" i="2"/>
  <c r="R14" i="2"/>
  <c r="E13" i="2"/>
  <c r="R13" i="2"/>
  <c r="L22" i="2"/>
  <c r="N22" i="2" s="1"/>
  <c r="M22" i="2"/>
  <c r="M20" i="2"/>
  <c r="O20" i="2" s="1"/>
  <c r="L20" i="2"/>
  <c r="N20" i="2" s="1"/>
  <c r="L24" i="2"/>
  <c r="N24" i="2" s="1"/>
  <c r="M24" i="2"/>
  <c r="L23" i="2"/>
  <c r="N23" i="2" s="1"/>
  <c r="M23" i="2"/>
  <c r="O23" i="2" s="1"/>
  <c r="O24" i="2"/>
  <c r="M16" i="2"/>
  <c r="N16" i="2"/>
  <c r="I22" i="2"/>
  <c r="I19" i="2"/>
  <c r="M14" i="2"/>
  <c r="O14" i="2" s="1"/>
  <c r="I20" i="2"/>
  <c r="N14" i="2"/>
  <c r="M17" i="2"/>
  <c r="O17" i="2" s="1"/>
  <c r="M18" i="2"/>
  <c r="O18" i="2" s="1"/>
  <c r="N19" i="2"/>
  <c r="N18" i="2"/>
  <c r="O16" i="2"/>
  <c r="O22" i="2"/>
  <c r="N17" i="2"/>
  <c r="N15" i="2"/>
  <c r="N13" i="2"/>
  <c r="M19" i="2"/>
  <c r="O19" i="2" s="1"/>
  <c r="M15" i="2"/>
  <c r="O15" i="2" s="1"/>
  <c r="M13" i="2"/>
  <c r="O13" i="2" s="1"/>
  <c r="E5" i="2" l="1"/>
  <c r="F5" i="2"/>
  <c r="G5" i="2"/>
  <c r="O5" i="2" s="1"/>
  <c r="E6" i="2"/>
  <c r="F6" i="2"/>
  <c r="N6" i="2" s="1"/>
  <c r="G6" i="2"/>
  <c r="O6" i="2" s="1"/>
  <c r="E7" i="2"/>
  <c r="F7" i="2"/>
  <c r="N7" i="2" s="1"/>
  <c r="G7" i="2"/>
  <c r="D4" i="2"/>
  <c r="R4" i="2" s="1"/>
  <c r="C7" i="1"/>
  <c r="D9" i="2"/>
  <c r="F9" i="2"/>
  <c r="G9" i="2"/>
  <c r="H9" i="2" s="1"/>
  <c r="I9" i="2" s="1"/>
  <c r="D10" i="2"/>
  <c r="F10" i="2"/>
  <c r="G10" i="2"/>
  <c r="H10" i="2" s="1"/>
  <c r="I10" i="2" s="1"/>
  <c r="D11" i="2"/>
  <c r="F11" i="2"/>
  <c r="G11" i="2"/>
  <c r="H11" i="2" s="1"/>
  <c r="I11" i="2" s="1"/>
  <c r="D12" i="2"/>
  <c r="F12" i="2"/>
  <c r="G12" i="2"/>
  <c r="H12" i="2" s="1"/>
  <c r="I12" i="2" s="1"/>
  <c r="H2" i="2"/>
  <c r="K11" i="2"/>
  <c r="L11" i="2" s="1"/>
  <c r="K12" i="2"/>
  <c r="M12" i="2" s="1"/>
  <c r="D6" i="1"/>
  <c r="H6" i="1" s="1"/>
  <c r="H7" i="1"/>
  <c r="D4" i="1"/>
  <c r="H4" i="1" s="1"/>
  <c r="D5" i="1"/>
  <c r="H5" i="1" s="1"/>
  <c r="L5" i="1" s="1"/>
  <c r="K9" i="2"/>
  <c r="L9" i="2" s="1"/>
  <c r="K10" i="2"/>
  <c r="M10" i="2" s="1"/>
  <c r="G6" i="1"/>
  <c r="K6" i="1" s="1"/>
  <c r="G7" i="1"/>
  <c r="K4" i="2"/>
  <c r="G4" i="2"/>
  <c r="H4" i="2" s="1"/>
  <c r="F4" i="2"/>
  <c r="F3" i="1"/>
  <c r="J3" i="1" s="1"/>
  <c r="G5" i="1"/>
  <c r="K5" i="1" s="1"/>
  <c r="G4" i="1"/>
  <c r="K4" i="1" s="1"/>
  <c r="N11" i="2" l="1"/>
  <c r="E4" i="2"/>
  <c r="K7" i="1"/>
  <c r="M11" i="2"/>
  <c r="O11" i="2" s="1"/>
  <c r="E12" i="2"/>
  <c r="R12" i="2"/>
  <c r="E10" i="2"/>
  <c r="R10" i="2"/>
  <c r="E11" i="2"/>
  <c r="R11" i="2"/>
  <c r="E9" i="2"/>
  <c r="R9" i="2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H7" i="2"/>
  <c r="O7" i="2"/>
  <c r="N5" i="2"/>
  <c r="M4" i="2"/>
  <c r="M8" i="2" s="1"/>
  <c r="K8" i="2"/>
  <c r="H6" i="2"/>
  <c r="I6" i="2" s="1"/>
  <c r="H5" i="2"/>
  <c r="I5" i="2" s="1"/>
  <c r="I7" i="2"/>
  <c r="I4" i="1"/>
  <c r="M9" i="2"/>
  <c r="O9" i="2" s="1"/>
  <c r="L7" i="1"/>
  <c r="L10" i="2"/>
  <c r="N10" i="2" s="1"/>
  <c r="I4" i="2"/>
  <c r="L12" i="2"/>
  <c r="N12" i="2" s="1"/>
  <c r="O12" i="2"/>
  <c r="I6" i="1"/>
  <c r="L6" i="1"/>
  <c r="O10" i="2"/>
  <c r="N9" i="2"/>
  <c r="M7" i="1"/>
  <c r="M6" i="1"/>
  <c r="L4" i="1"/>
  <c r="I7" i="1"/>
  <c r="M5" i="1"/>
  <c r="I5" i="1"/>
  <c r="L4" i="2"/>
  <c r="E4" i="1"/>
  <c r="O4" i="2" l="1"/>
  <c r="O8" i="2" s="1"/>
  <c r="S22" i="2"/>
  <c r="S23" i="2" s="1"/>
  <c r="S24" i="2" s="1"/>
  <c r="S25" i="2" s="1"/>
  <c r="S26" i="2" s="1"/>
  <c r="S27" i="2" s="1"/>
  <c r="N4" i="2"/>
  <c r="N8" i="2" s="1"/>
  <c r="L8" i="2"/>
  <c r="M4" i="1"/>
  <c r="E5" i="1"/>
  <c r="F4" i="1"/>
  <c r="J4" i="1" s="1"/>
  <c r="E6" i="1" l="1"/>
  <c r="F5" i="1"/>
  <c r="J5" i="1" s="1"/>
  <c r="E7" i="1" l="1"/>
  <c r="F7" i="1" s="1"/>
  <c r="J7" i="1" s="1"/>
  <c r="F6" i="1"/>
  <c r="J6" i="1" s="1"/>
  <c r="H9" i="1" l="1"/>
  <c r="C9" i="1"/>
  <c r="G9" i="1" s="1"/>
  <c r="L9" i="1" l="1"/>
  <c r="I9" i="1"/>
  <c r="K9" i="1"/>
  <c r="E9" i="1"/>
  <c r="M9" i="1" l="1"/>
  <c r="F9" i="1"/>
  <c r="J9" i="1" s="1"/>
  <c r="H10" i="1"/>
  <c r="C10" i="1"/>
  <c r="G10" i="1" s="1"/>
  <c r="I10" i="1" l="1"/>
  <c r="L10" i="1"/>
  <c r="K10" i="1"/>
  <c r="E10" i="1"/>
  <c r="C11" i="1" s="1"/>
  <c r="M10" i="1" l="1"/>
  <c r="F10" i="1"/>
  <c r="J10" i="1" s="1"/>
  <c r="H11" i="1"/>
  <c r="E11" i="1"/>
  <c r="C12" i="1" s="1"/>
  <c r="L11" i="1" l="1"/>
  <c r="F11" i="1"/>
  <c r="J11" i="1" s="1"/>
  <c r="G11" i="1"/>
  <c r="I11" i="1" s="1"/>
  <c r="K11" i="1" l="1"/>
  <c r="M11" i="1" s="1"/>
  <c r="H12" i="1"/>
  <c r="L12" i="1" s="1"/>
  <c r="E12" i="1"/>
  <c r="G12" i="1"/>
  <c r="I12" i="1" s="1"/>
  <c r="C13" i="1" l="1"/>
  <c r="H13" i="1"/>
  <c r="L13" i="1"/>
  <c r="F12" i="1"/>
  <c r="J12" i="1" s="1"/>
  <c r="K12" i="1"/>
  <c r="M12" i="1" s="1"/>
  <c r="E13" i="1" l="1"/>
  <c r="G13" i="1"/>
  <c r="I13" i="1" s="1"/>
  <c r="F13" i="1" l="1"/>
  <c r="J13" i="1" s="1"/>
  <c r="K13" i="1"/>
  <c r="M13" i="1" s="1"/>
  <c r="C14" i="1" l="1"/>
  <c r="H14" i="1"/>
  <c r="L14" i="1" s="1"/>
  <c r="E14" i="1" l="1"/>
  <c r="G14" i="1"/>
  <c r="I14" i="1" s="1"/>
  <c r="K14" i="1" l="1"/>
  <c r="M14" i="1" s="1"/>
  <c r="F14" i="1"/>
  <c r="J14" i="1" s="1"/>
  <c r="C15" i="1" l="1"/>
  <c r="H15" i="1"/>
  <c r="L15" i="1" s="1"/>
  <c r="E15" i="1" l="1"/>
  <c r="G15" i="1"/>
  <c r="I15" i="1" s="1"/>
  <c r="K15" i="1" l="1"/>
  <c r="M15" i="1" s="1"/>
  <c r="F15" i="1"/>
  <c r="J15" i="1" s="1"/>
  <c r="C16" i="1" l="1"/>
  <c r="H16" i="1"/>
  <c r="L16" i="1"/>
  <c r="E16" i="1" l="1"/>
  <c r="G16" i="1"/>
  <c r="I16" i="1" s="1"/>
  <c r="K16" i="1" l="1"/>
  <c r="M16" i="1" s="1"/>
  <c r="F16" i="1"/>
  <c r="J16" i="1" s="1"/>
  <c r="C17" i="1" l="1"/>
  <c r="H17" i="1"/>
  <c r="L17" i="1" s="1"/>
  <c r="E17" i="1" l="1"/>
  <c r="G17" i="1"/>
  <c r="I17" i="1" s="1"/>
  <c r="K17" i="1"/>
  <c r="M17" i="1" s="1"/>
  <c r="F17" i="1" l="1"/>
  <c r="J17" i="1" s="1"/>
  <c r="C18" i="1" l="1"/>
  <c r="H18" i="1"/>
  <c r="L18" i="1" s="1"/>
  <c r="E18" i="1" l="1"/>
  <c r="G18" i="1"/>
  <c r="I18" i="1" s="1"/>
  <c r="K18" i="1" l="1"/>
  <c r="M18" i="1" s="1"/>
  <c r="F18" i="1"/>
  <c r="J18" i="1" s="1"/>
  <c r="C19" i="1" l="1"/>
  <c r="H19" i="1"/>
  <c r="L19" i="1"/>
  <c r="E19" i="1" l="1"/>
  <c r="G19" i="1"/>
  <c r="I19" i="1" l="1"/>
  <c r="F19" i="1"/>
  <c r="J19" i="1" s="1"/>
  <c r="K19" i="1"/>
  <c r="M19" i="1" s="1"/>
  <c r="C20" i="1" l="1"/>
  <c r="G20" i="1" s="1"/>
  <c r="L20" i="1"/>
  <c r="L34" i="1" l="1"/>
  <c r="J34" i="1"/>
  <c r="E20" i="1"/>
  <c r="F20" i="1" s="1"/>
  <c r="I20" i="1"/>
  <c r="K20" i="1" l="1"/>
  <c r="M20" i="1" s="1"/>
  <c r="J20" i="1"/>
  <c r="E22" i="1" l="1"/>
  <c r="F22" i="1" s="1"/>
  <c r="I22" i="1"/>
  <c r="K22" i="1"/>
  <c r="M22" i="1" s="1"/>
  <c r="J22" i="1" l="1"/>
  <c r="E23" i="1" l="1"/>
  <c r="F23" i="1" s="1"/>
  <c r="I23" i="1"/>
  <c r="K23" i="1"/>
  <c r="M23" i="1" s="1"/>
  <c r="J23" i="1" l="1"/>
  <c r="E24" i="1" l="1"/>
  <c r="F24" i="1" s="1"/>
  <c r="I24" i="1"/>
  <c r="K24" i="1"/>
  <c r="M24" i="1" s="1"/>
  <c r="J24" i="1" l="1"/>
  <c r="E25" i="1" l="1"/>
  <c r="F25" i="1" s="1"/>
  <c r="I25" i="1"/>
  <c r="K25" i="1"/>
  <c r="M25" i="1" s="1"/>
  <c r="J25" i="1" l="1"/>
  <c r="E26" i="1" l="1"/>
  <c r="I26" i="1"/>
  <c r="K26" i="1"/>
  <c r="M26" i="1" s="1"/>
  <c r="F26" i="1" l="1"/>
  <c r="J26" i="1" s="1"/>
  <c r="E27" i="1"/>
  <c r="F27" i="1" l="1"/>
  <c r="J27" i="1" s="1"/>
  <c r="E28" i="1"/>
  <c r="F28" i="1" l="1"/>
  <c r="J28" i="1" s="1"/>
  <c r="E29" i="1"/>
  <c r="F29" i="1" l="1"/>
  <c r="J29" i="1" s="1"/>
  <c r="E30" i="1"/>
  <c r="E31" i="1" l="1"/>
  <c r="F30" i="1"/>
  <c r="J30" i="1" s="1"/>
  <c r="F31" i="1" l="1"/>
  <c r="J31" i="1" s="1"/>
  <c r="E32" i="1"/>
  <c r="E33" i="1" l="1"/>
  <c r="F32" i="1"/>
  <c r="J32" i="1" s="1"/>
  <c r="F33" i="1" l="1"/>
  <c r="J33" i="1" s="1"/>
  <c r="E35" i="1"/>
  <c r="F35" i="1" s="1"/>
  <c r="J35" i="1" l="1"/>
  <c r="E36" i="1"/>
  <c r="F36" i="1" l="1"/>
  <c r="J36" i="1" s="1"/>
  <c r="E37" i="1"/>
  <c r="E38" i="1" l="1"/>
  <c r="F37" i="1"/>
  <c r="J37" i="1" s="1"/>
  <c r="J38" i="1" l="1"/>
  <c r="F38" i="1"/>
  <c r="E39" i="1"/>
  <c r="E40" i="1"/>
  <c r="F40" i="1" l="1"/>
  <c r="J40" i="1" s="1"/>
  <c r="F39" i="1"/>
  <c r="J39" i="1" s="1"/>
  <c r="E41" i="1"/>
  <c r="F41" i="1" l="1"/>
  <c r="J41" i="1" s="1"/>
  <c r="E42" i="1"/>
  <c r="F42" i="1" l="1"/>
  <c r="E43" i="1"/>
  <c r="J42" i="1"/>
  <c r="F43" i="1" l="1"/>
  <c r="J43" i="1"/>
</calcChain>
</file>

<file path=xl/sharedStrings.xml><?xml version="1.0" encoding="utf-8"?>
<sst xmlns="http://schemas.openxmlformats.org/spreadsheetml/2006/main" count="122" uniqueCount="72">
  <si>
    <t>Capital</t>
  </si>
  <si>
    <t>Interest</t>
  </si>
  <si>
    <t>Date</t>
  </si>
  <si>
    <t>Pension Share</t>
  </si>
  <si>
    <t>Balance</t>
  </si>
  <si>
    <t>Payment</t>
  </si>
  <si>
    <t>D &amp; K Share</t>
  </si>
  <si>
    <t>D&amp;K share</t>
  </si>
  <si>
    <t>Pens share</t>
  </si>
  <si>
    <t>mortgage</t>
  </si>
  <si>
    <t>Pens keep</t>
  </si>
  <si>
    <t>25.12.09</t>
  </si>
  <si>
    <t>04.01.10</t>
  </si>
  <si>
    <t>25.01.10</t>
  </si>
  <si>
    <t>Date 2</t>
  </si>
  <si>
    <t>Date 1</t>
  </si>
  <si>
    <t>RENT</t>
  </si>
  <si>
    <t>MORTGAGE</t>
  </si>
  <si>
    <t>D&amp;K keep</t>
  </si>
  <si>
    <t>Total</t>
  </si>
  <si>
    <t>04.02.10</t>
  </si>
  <si>
    <t>04.03.10</t>
  </si>
  <si>
    <t>25.02.10</t>
  </si>
  <si>
    <t xml:space="preserve">Rent </t>
  </si>
  <si>
    <t>25.03.10</t>
  </si>
  <si>
    <t>25.04.10</t>
  </si>
  <si>
    <t>25.05.10</t>
  </si>
  <si>
    <t>25.06.10</t>
  </si>
  <si>
    <t>25.07.10</t>
  </si>
  <si>
    <t>VAT</t>
  </si>
  <si>
    <t>total</t>
  </si>
  <si>
    <t>VAT rate</t>
  </si>
  <si>
    <t>06.04.10</t>
  </si>
  <si>
    <t>04.05.10</t>
  </si>
  <si>
    <t>04.06.10</t>
  </si>
  <si>
    <t>05.07.10</t>
  </si>
  <si>
    <t>04.08.10</t>
  </si>
  <si>
    <t>25.08.10</t>
  </si>
  <si>
    <t>25.09.10</t>
  </si>
  <si>
    <t>25.10.10</t>
  </si>
  <si>
    <t>25.11.10</t>
  </si>
  <si>
    <t>25.12.10</t>
  </si>
  <si>
    <t>25.01.11</t>
  </si>
  <si>
    <t>25.02.11</t>
  </si>
  <si>
    <t>25.03.11</t>
  </si>
  <si>
    <t>25.04.11</t>
  </si>
  <si>
    <t>25.05.11</t>
  </si>
  <si>
    <t>25.06.11</t>
  </si>
  <si>
    <t>25.07.11</t>
  </si>
  <si>
    <t>25.08.11</t>
  </si>
  <si>
    <t>25.09.11</t>
  </si>
  <si>
    <t>Correction</t>
  </si>
  <si>
    <t>25.10.11</t>
  </si>
  <si>
    <t>25.11.11</t>
  </si>
  <si>
    <t>25.12.11</t>
  </si>
  <si>
    <t>from UK rent</t>
  </si>
  <si>
    <t>25.01.12</t>
  </si>
  <si>
    <t>25.03.12</t>
  </si>
  <si>
    <t>25.02.12</t>
  </si>
  <si>
    <t>04.01.12</t>
  </si>
  <si>
    <t>04.02.12</t>
  </si>
  <si>
    <t>04.03.12</t>
  </si>
  <si>
    <t>04.04.12</t>
  </si>
  <si>
    <t>25.04.12</t>
  </si>
  <si>
    <t>25.05.12</t>
  </si>
  <si>
    <t>25.06.12</t>
  </si>
  <si>
    <t>25.07.12</t>
  </si>
  <si>
    <t>25.08.12</t>
  </si>
  <si>
    <t>25.09.12</t>
  </si>
  <si>
    <t>25.10.12</t>
  </si>
  <si>
    <t>25.11.12</t>
  </si>
  <si>
    <t>25.12.12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</si>
</sst>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2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0" xfId="0" applyNumberFormat="1" applyBorder="1"/>
    <xf numFmtId="14" fontId="0" fillId="0" borderId="0" xfId="0" applyNumberFormat="1"/>
    <xf numFmtId="2" fontId="0" fillId="0" borderId="0" xfId="0" applyNumberFormat="1"/>
    <xf numFmtId="2" fontId="0" fillId="0" borderId="2" xfId="0" applyNumberFormat="1" applyBorder="1"/>
    <xf numFmtId="2" fontId="0" fillId="0" borderId="2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44" fontId="0" fillId="0" borderId="0" xfId="0" applyNumberFormat="1"/>
    <xf numFmtId="0" fontId="0" fillId="0" borderId="0" xfId="0"/>
    <xf numFmtId="2" fontId="0" fillId="0" borderId="0" xfId="0" applyNumberFormat="1"/>
    <xf numFmtId="44" fontId="1" fillId="0" borderId="0" xfId="0" applyNumberFormat="1" applyFont="1"/>
    <xf numFmtId="2" fontId="0" fillId="2" borderId="2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47" sqref="C47"/>
    </sheetView>
  </sheetViews>
  <sheetFormatPr defaultRowHeight="15" x14ac:dyDescent="0.25"/>
  <cols>
    <col min="1" max="1" width="11" style="2" customWidth="1"/>
    <col min="2" max="2" width="12.42578125" style="3" customWidth="1"/>
    <col min="3" max="3" width="8.42578125" style="3" customWidth="1"/>
    <col min="4" max="4" width="9" style="3" customWidth="1"/>
    <col min="5" max="5" width="10" style="6" customWidth="1"/>
    <col min="6" max="6" width="9.42578125" style="4" customWidth="1"/>
    <col min="7" max="7" width="9.42578125" style="1" customWidth="1"/>
    <col min="8" max="8" width="8.42578125" style="1" customWidth="1"/>
    <col min="9" max="9" width="8.42578125" style="8" customWidth="1"/>
    <col min="10" max="10" width="9.7109375" customWidth="1"/>
    <col min="11" max="11" width="9" customWidth="1"/>
    <col min="12" max="12" width="8.7109375" style="5" customWidth="1"/>
    <col min="13" max="13" width="8.140625" style="7" customWidth="1"/>
  </cols>
  <sheetData>
    <row r="1" spans="1:14" x14ac:dyDescent="0.25">
      <c r="B1" s="3" t="s">
        <v>17</v>
      </c>
      <c r="F1" s="21" t="s">
        <v>3</v>
      </c>
      <c r="G1" s="22"/>
      <c r="H1" s="22"/>
      <c r="J1" s="21" t="s">
        <v>6</v>
      </c>
      <c r="K1" s="22"/>
      <c r="L1" s="22"/>
      <c r="M1" s="23"/>
      <c r="N1" s="5"/>
    </row>
    <row r="2" spans="1:14" x14ac:dyDescent="0.25">
      <c r="A2" s="2" t="s">
        <v>2</v>
      </c>
      <c r="B2" s="3" t="s">
        <v>5</v>
      </c>
      <c r="C2" s="3" t="s">
        <v>0</v>
      </c>
      <c r="D2" s="3" t="s">
        <v>1</v>
      </c>
      <c r="E2" s="6" t="s">
        <v>4</v>
      </c>
      <c r="F2" s="4" t="s">
        <v>4</v>
      </c>
      <c r="G2" s="4" t="s">
        <v>0</v>
      </c>
      <c r="H2" s="4" t="s">
        <v>1</v>
      </c>
      <c r="I2" s="6" t="s">
        <v>19</v>
      </c>
      <c r="J2" s="4" t="s">
        <v>4</v>
      </c>
      <c r="K2" s="4" t="s">
        <v>0</v>
      </c>
      <c r="L2" s="4" t="s">
        <v>1</v>
      </c>
      <c r="M2" s="7" t="s">
        <v>19</v>
      </c>
      <c r="N2" s="5"/>
    </row>
    <row r="3" spans="1:14" x14ac:dyDescent="0.25">
      <c r="E3" s="6">
        <v>742000</v>
      </c>
      <c r="F3" s="4">
        <f>E3*0.05355</f>
        <v>39734.1</v>
      </c>
      <c r="G3" s="4"/>
      <c r="H3" s="4"/>
      <c r="I3" s="6"/>
      <c r="J3" s="9">
        <f t="shared" ref="J3:J4" si="0">E3-F3</f>
        <v>702265.9</v>
      </c>
      <c r="K3" s="5"/>
      <c r="N3" s="5"/>
    </row>
    <row r="4" spans="1:14" x14ac:dyDescent="0.25">
      <c r="A4" s="2" t="s">
        <v>12</v>
      </c>
      <c r="B4" s="3">
        <v>4758.03</v>
      </c>
      <c r="C4" s="3">
        <v>3015.15</v>
      </c>
      <c r="D4" s="3">
        <f>B4-C4</f>
        <v>1742.8799999999997</v>
      </c>
      <c r="E4" s="6">
        <f>E3-C4</f>
        <v>738984.85</v>
      </c>
      <c r="F4" s="4">
        <f>E4*0.05355</f>
        <v>39572.638717499998</v>
      </c>
      <c r="G4" s="4">
        <f>C4*0.05355</f>
        <v>161.46128250000001</v>
      </c>
      <c r="H4" s="4">
        <f>D4*0.05355</f>
        <v>93.331223999999978</v>
      </c>
      <c r="I4" s="6">
        <f>SUM(G4:H4)</f>
        <v>254.7925065</v>
      </c>
      <c r="J4" s="9">
        <f t="shared" si="0"/>
        <v>699412.21128249995</v>
      </c>
      <c r="K4" s="3">
        <f>C4-G4</f>
        <v>2853.6887175000002</v>
      </c>
      <c r="L4" s="4">
        <f>D4-H4</f>
        <v>1649.5487759999996</v>
      </c>
      <c r="M4" s="12">
        <f>SUM(K4:L4)</f>
        <v>4503.2374934999998</v>
      </c>
    </row>
    <row r="5" spans="1:14" x14ac:dyDescent="0.25">
      <c r="A5" s="2" t="s">
        <v>20</v>
      </c>
      <c r="B5" s="3">
        <v>4761.38</v>
      </c>
      <c r="C5" s="3">
        <v>3025.2</v>
      </c>
      <c r="D5" s="3">
        <f>B5-C5</f>
        <v>1736.1800000000003</v>
      </c>
      <c r="E5" s="13">
        <f>E4-C5</f>
        <v>735959.65</v>
      </c>
      <c r="F5" s="4">
        <f>E5*0.05355</f>
        <v>39410.639257499999</v>
      </c>
      <c r="G5" s="4">
        <f>C5*0.05355</f>
        <v>161.99946</v>
      </c>
      <c r="H5" s="4">
        <f>D5*0.05355</f>
        <v>92.972439000000023</v>
      </c>
      <c r="I5" s="6">
        <f>SUM(G5:H5)</f>
        <v>254.97189900000001</v>
      </c>
      <c r="J5" s="9">
        <f t="shared" ref="J5" si="1">E5-F5</f>
        <v>696549.01074250008</v>
      </c>
      <c r="K5" s="3">
        <f>C5-G5</f>
        <v>2863.2005399999998</v>
      </c>
      <c r="L5" s="4">
        <f>D5-H5</f>
        <v>1643.2075610000002</v>
      </c>
      <c r="M5" s="12">
        <f>SUM(K5:L5)</f>
        <v>4506.408101</v>
      </c>
      <c r="N5" s="5"/>
    </row>
    <row r="6" spans="1:14" x14ac:dyDescent="0.25">
      <c r="A6" s="2" t="s">
        <v>21</v>
      </c>
      <c r="B6" s="3">
        <v>4600.57</v>
      </c>
      <c r="C6" s="3">
        <v>3035.29</v>
      </c>
      <c r="D6" s="3">
        <f t="shared" ref="D6" si="2">B6-C6</f>
        <v>1565.2799999999997</v>
      </c>
      <c r="E6" s="6">
        <f t="shared" ref="E6:E12" si="3">E5-C6</f>
        <v>732924.36</v>
      </c>
      <c r="F6" s="4">
        <f t="shared" ref="F6:F12" si="4">E6*0.05355</f>
        <v>39248.099477999996</v>
      </c>
      <c r="G6" s="4">
        <f t="shared" ref="G6:G12" si="5">C6*0.05355</f>
        <v>162.53977950000001</v>
      </c>
      <c r="H6" s="4">
        <f t="shared" ref="H6:H12" si="6">D6*0.05355</f>
        <v>83.820743999999991</v>
      </c>
      <c r="I6" s="6">
        <f t="shared" ref="I6:I12" si="7">SUM(G6:H6)</f>
        <v>246.3605235</v>
      </c>
      <c r="J6" s="9">
        <f t="shared" ref="J6:J12" si="8">E6-F6</f>
        <v>693676.26052200003</v>
      </c>
      <c r="K6" s="3">
        <f t="shared" ref="K6:K12" si="9">C6-G6</f>
        <v>2872.7502205000001</v>
      </c>
      <c r="L6" s="4">
        <f t="shared" ref="L6:L12" si="10">D6-H6</f>
        <v>1481.4592559999996</v>
      </c>
      <c r="M6" s="12">
        <f t="shared" ref="M6:M12" si="11">SUM(K6:L6)</f>
        <v>4354.2094765000002</v>
      </c>
    </row>
    <row r="7" spans="1:14" x14ac:dyDescent="0.25">
      <c r="A7" s="2" t="s">
        <v>32</v>
      </c>
      <c r="B7" s="3">
        <v>6060.77</v>
      </c>
      <c r="C7" s="3">
        <f>B7-D7</f>
        <v>2409.6000000000004</v>
      </c>
      <c r="D7" s="3">
        <v>3651.17</v>
      </c>
      <c r="E7" s="6">
        <f>E6-C7</f>
        <v>730514.76</v>
      </c>
      <c r="F7" s="4">
        <f t="shared" si="4"/>
        <v>39119.065397999999</v>
      </c>
      <c r="G7" s="4">
        <f t="shared" si="5"/>
        <v>129.03408000000002</v>
      </c>
      <c r="H7" s="4">
        <f t="shared" si="6"/>
        <v>195.52015349999999</v>
      </c>
      <c r="I7" s="6">
        <f t="shared" si="7"/>
        <v>324.55423350000001</v>
      </c>
      <c r="J7" s="9">
        <f t="shared" si="8"/>
        <v>691395.69460200006</v>
      </c>
      <c r="K7" s="3">
        <f t="shared" si="9"/>
        <v>2280.5659200000005</v>
      </c>
      <c r="L7" s="4">
        <f t="shared" si="10"/>
        <v>3455.6498465</v>
      </c>
      <c r="M7" s="12">
        <f t="shared" si="11"/>
        <v>5736.2157665000004</v>
      </c>
    </row>
    <row r="8" spans="1:14" s="16" customFormat="1" x14ac:dyDescent="0.25">
      <c r="A8" s="2"/>
      <c r="B8" s="3"/>
      <c r="C8" s="3"/>
      <c r="D8" s="3"/>
      <c r="E8" s="6"/>
      <c r="F8" s="4"/>
      <c r="G8" s="4"/>
      <c r="H8" s="4"/>
      <c r="I8" s="6"/>
      <c r="J8" s="9"/>
      <c r="K8" s="3"/>
      <c r="L8" s="4"/>
      <c r="M8" s="12"/>
    </row>
    <row r="9" spans="1:14" x14ac:dyDescent="0.25">
      <c r="A9" s="2" t="s">
        <v>33</v>
      </c>
      <c r="B9" s="3">
        <v>6060.77</v>
      </c>
      <c r="C9" s="3">
        <f>B9-D9</f>
        <v>2972.9900000000002</v>
      </c>
      <c r="D9" s="3">
        <v>3087.78</v>
      </c>
      <c r="E9" s="6">
        <f>E7-C9</f>
        <v>727541.77</v>
      </c>
      <c r="F9" s="4">
        <f t="shared" si="4"/>
        <v>38959.861783500004</v>
      </c>
      <c r="G9" s="4">
        <f t="shared" si="5"/>
        <v>159.20361450000001</v>
      </c>
      <c r="H9" s="4">
        <f t="shared" si="6"/>
        <v>165.35061900000002</v>
      </c>
      <c r="I9" s="6">
        <f t="shared" si="7"/>
        <v>324.55423350000001</v>
      </c>
      <c r="J9" s="9">
        <f t="shared" si="8"/>
        <v>688581.90821649996</v>
      </c>
      <c r="K9" s="3">
        <f t="shared" si="9"/>
        <v>2813.7863855000001</v>
      </c>
      <c r="L9" s="4">
        <f t="shared" si="10"/>
        <v>2922.4293810000004</v>
      </c>
      <c r="M9" s="12">
        <f t="shared" si="11"/>
        <v>5736.2157665000004</v>
      </c>
    </row>
    <row r="10" spans="1:14" x14ac:dyDescent="0.25">
      <c r="A10" s="2" t="s">
        <v>34</v>
      </c>
      <c r="B10" s="3">
        <v>6060.77</v>
      </c>
      <c r="C10" s="3">
        <f t="shared" ref="C10:C41" si="12">B10-D10</f>
        <v>2656.0700000000006</v>
      </c>
      <c r="D10" s="3">
        <v>3404.7</v>
      </c>
      <c r="E10" s="6">
        <f t="shared" si="3"/>
        <v>724885.70000000007</v>
      </c>
      <c r="F10" s="4">
        <f t="shared" si="4"/>
        <v>38817.629235000008</v>
      </c>
      <c r="G10" s="4">
        <f t="shared" si="5"/>
        <v>142.23254850000004</v>
      </c>
      <c r="H10" s="4">
        <f t="shared" si="6"/>
        <v>182.321685</v>
      </c>
      <c r="I10" s="6">
        <f t="shared" si="7"/>
        <v>324.55423350000001</v>
      </c>
      <c r="J10" s="9">
        <f t="shared" si="8"/>
        <v>686068.07076500007</v>
      </c>
      <c r="K10" s="3">
        <f t="shared" si="9"/>
        <v>2513.8374515000005</v>
      </c>
      <c r="L10" s="4">
        <f t="shared" si="10"/>
        <v>3222.3783149999999</v>
      </c>
      <c r="M10" s="12">
        <f t="shared" si="11"/>
        <v>5736.2157665000004</v>
      </c>
    </row>
    <row r="11" spans="1:14" x14ac:dyDescent="0.25">
      <c r="A11" s="2" t="s">
        <v>35</v>
      </c>
      <c r="B11" s="3">
        <v>6060.77</v>
      </c>
      <c r="C11" s="3">
        <f t="shared" si="12"/>
        <v>2668.5000000000005</v>
      </c>
      <c r="D11" s="3">
        <v>3392.27</v>
      </c>
      <c r="E11" s="6">
        <f t="shared" si="3"/>
        <v>722217.20000000007</v>
      </c>
      <c r="F11" s="4">
        <f t="shared" si="4"/>
        <v>38674.731060000006</v>
      </c>
      <c r="G11" s="4">
        <f t="shared" si="5"/>
        <v>142.89817500000004</v>
      </c>
      <c r="H11" s="4">
        <f t="shared" si="6"/>
        <v>181.6560585</v>
      </c>
      <c r="I11" s="6">
        <f t="shared" si="7"/>
        <v>324.55423350000001</v>
      </c>
      <c r="J11" s="9">
        <f t="shared" si="8"/>
        <v>683542.46894000005</v>
      </c>
      <c r="K11" s="3">
        <f t="shared" si="9"/>
        <v>2525.6018250000006</v>
      </c>
      <c r="L11" s="4">
        <f t="shared" si="10"/>
        <v>3210.6139414999998</v>
      </c>
      <c r="M11" s="12">
        <f t="shared" si="11"/>
        <v>5736.2157665000004</v>
      </c>
    </row>
    <row r="12" spans="1:14" x14ac:dyDescent="0.25">
      <c r="A12" s="2" t="s">
        <v>36</v>
      </c>
      <c r="B12" s="3">
        <v>6060.76</v>
      </c>
      <c r="C12" s="3">
        <f t="shared" si="12"/>
        <v>2790.01</v>
      </c>
      <c r="D12" s="3">
        <v>3270.75</v>
      </c>
      <c r="E12" s="6">
        <f t="shared" si="3"/>
        <v>719427.19000000006</v>
      </c>
      <c r="F12" s="4">
        <f t="shared" si="4"/>
        <v>38525.326024500006</v>
      </c>
      <c r="G12" s="4">
        <f t="shared" si="5"/>
        <v>149.40503550000003</v>
      </c>
      <c r="H12" s="4">
        <f t="shared" si="6"/>
        <v>175.1486625</v>
      </c>
      <c r="I12" s="6">
        <f t="shared" si="7"/>
        <v>324.55369800000005</v>
      </c>
      <c r="J12" s="9">
        <f t="shared" si="8"/>
        <v>680901.86397550011</v>
      </c>
      <c r="K12" s="3">
        <f t="shared" si="9"/>
        <v>2640.6049645000003</v>
      </c>
      <c r="L12" s="4">
        <f t="shared" si="10"/>
        <v>3095.6013375000002</v>
      </c>
      <c r="M12" s="12">
        <f t="shared" si="11"/>
        <v>5736.2063020000005</v>
      </c>
    </row>
    <row r="13" spans="1:14" x14ac:dyDescent="0.25">
      <c r="A13" s="2">
        <v>40422</v>
      </c>
      <c r="B13" s="3">
        <v>6060.77</v>
      </c>
      <c r="C13" s="3">
        <f t="shared" si="12"/>
        <v>2476.8400000000006</v>
      </c>
      <c r="D13" s="3">
        <v>3583.93</v>
      </c>
      <c r="E13" s="6">
        <f t="shared" ref="E13:E26" si="13">E12-C13</f>
        <v>716950.35000000009</v>
      </c>
      <c r="F13" s="4">
        <f t="shared" ref="F13:F19" si="14">E13*0.05355</f>
        <v>38392.691242500005</v>
      </c>
      <c r="G13" s="4">
        <f t="shared" ref="G13:G19" si="15">C13*0.05355</f>
        <v>132.63478200000003</v>
      </c>
      <c r="H13" s="4">
        <f t="shared" ref="H13:H19" si="16">D13*0.05355</f>
        <v>191.91945149999998</v>
      </c>
      <c r="I13" s="6">
        <f t="shared" ref="I13:I20" si="17">SUM(G13:H13)</f>
        <v>324.55423350000001</v>
      </c>
      <c r="J13" s="9">
        <f t="shared" ref="J13:J20" si="18">E13-F13</f>
        <v>678557.65875750012</v>
      </c>
      <c r="K13" s="3">
        <f t="shared" ref="K13:K20" si="19">C13-G13</f>
        <v>2344.2052180000005</v>
      </c>
      <c r="L13" s="4">
        <f t="shared" ref="L13:L20" si="20">D13-H13</f>
        <v>3392.0105484999999</v>
      </c>
      <c r="M13" s="12">
        <f t="shared" ref="M13:M20" si="21">SUM(K13:L13)</f>
        <v>5736.2157665000004</v>
      </c>
    </row>
    <row r="14" spans="1:14" x14ac:dyDescent="0.25">
      <c r="A14" s="2">
        <v>40452</v>
      </c>
      <c r="B14" s="3">
        <v>6060.77</v>
      </c>
      <c r="C14" s="3">
        <f t="shared" si="12"/>
        <v>3030.3300000000004</v>
      </c>
      <c r="D14" s="3">
        <v>3030.44</v>
      </c>
      <c r="E14" s="6">
        <f t="shared" si="13"/>
        <v>713920.02000000014</v>
      </c>
      <c r="F14" s="4">
        <f t="shared" si="14"/>
        <v>38230.417071000011</v>
      </c>
      <c r="G14" s="4">
        <f t="shared" si="15"/>
        <v>162.27417150000002</v>
      </c>
      <c r="H14" s="4">
        <f t="shared" si="16"/>
        <v>162.28006200000002</v>
      </c>
      <c r="I14" s="6">
        <f t="shared" si="17"/>
        <v>324.55423350000001</v>
      </c>
      <c r="J14" s="9">
        <f t="shared" si="18"/>
        <v>675689.60292900016</v>
      </c>
      <c r="K14" s="3">
        <f t="shared" si="19"/>
        <v>2868.0558285000002</v>
      </c>
      <c r="L14" s="4">
        <f t="shared" si="20"/>
        <v>2868.1599380000002</v>
      </c>
      <c r="M14" s="12">
        <f t="shared" si="21"/>
        <v>5736.2157665000004</v>
      </c>
    </row>
    <row r="15" spans="1:14" x14ac:dyDescent="0.25">
      <c r="A15" s="2">
        <v>40483</v>
      </c>
      <c r="B15" s="3">
        <v>6060.77</v>
      </c>
      <c r="C15" s="3">
        <f t="shared" si="12"/>
        <v>2719.8200000000006</v>
      </c>
      <c r="D15" s="3">
        <v>3340.95</v>
      </c>
      <c r="E15" s="6">
        <f t="shared" si="13"/>
        <v>711200.20000000019</v>
      </c>
      <c r="F15" s="4">
        <f t="shared" si="14"/>
        <v>38084.770710000012</v>
      </c>
      <c r="G15" s="4">
        <f t="shared" si="15"/>
        <v>145.64636100000004</v>
      </c>
      <c r="H15" s="4">
        <f t="shared" si="16"/>
        <v>178.9078725</v>
      </c>
      <c r="I15" s="6">
        <f t="shared" si="17"/>
        <v>324.55423350000001</v>
      </c>
      <c r="J15" s="9">
        <f t="shared" si="18"/>
        <v>673115.42929000012</v>
      </c>
      <c r="K15" s="3">
        <f t="shared" si="19"/>
        <v>2574.1736390000005</v>
      </c>
      <c r="L15" s="4">
        <f t="shared" si="20"/>
        <v>3162.0421274999999</v>
      </c>
      <c r="M15" s="12">
        <f t="shared" si="21"/>
        <v>5736.2157665000004</v>
      </c>
    </row>
    <row r="16" spans="1:14" x14ac:dyDescent="0.25">
      <c r="A16" s="2">
        <v>40513</v>
      </c>
      <c r="B16" s="3">
        <v>6060.76</v>
      </c>
      <c r="C16" s="3">
        <f t="shared" si="12"/>
        <v>2625.1800000000003</v>
      </c>
      <c r="D16" s="3">
        <v>3435.58</v>
      </c>
      <c r="E16" s="6">
        <f t="shared" si="13"/>
        <v>708575.02000000014</v>
      </c>
      <c r="F16" s="4">
        <f t="shared" si="14"/>
        <v>37944.19232100001</v>
      </c>
      <c r="G16" s="4">
        <f t="shared" si="15"/>
        <v>140.57838900000002</v>
      </c>
      <c r="H16" s="4">
        <f t="shared" si="16"/>
        <v>183.97530900000001</v>
      </c>
      <c r="I16" s="6">
        <f t="shared" si="17"/>
        <v>324.55369800000005</v>
      </c>
      <c r="J16" s="9">
        <f t="shared" si="18"/>
        <v>670630.8276790001</v>
      </c>
      <c r="K16" s="3">
        <f t="shared" si="19"/>
        <v>2484.601611</v>
      </c>
      <c r="L16" s="4">
        <f t="shared" si="20"/>
        <v>3251.604691</v>
      </c>
      <c r="M16" s="12">
        <f t="shared" si="21"/>
        <v>5736.2063020000005</v>
      </c>
    </row>
    <row r="17" spans="1:13" x14ac:dyDescent="0.25">
      <c r="A17" s="2">
        <v>40544</v>
      </c>
      <c r="B17" s="3">
        <v>6060.77</v>
      </c>
      <c r="C17" s="3">
        <f t="shared" si="12"/>
        <v>2958.76</v>
      </c>
      <c r="D17" s="3">
        <v>3102.01</v>
      </c>
      <c r="E17" s="6">
        <f t="shared" si="13"/>
        <v>705616.26000000013</v>
      </c>
      <c r="F17" s="4">
        <f t="shared" si="14"/>
        <v>37785.750723000005</v>
      </c>
      <c r="G17" s="4">
        <f t="shared" si="15"/>
        <v>158.441598</v>
      </c>
      <c r="H17" s="4">
        <f t="shared" si="16"/>
        <v>166.11263550000001</v>
      </c>
      <c r="I17" s="6">
        <f t="shared" si="17"/>
        <v>324.55423350000001</v>
      </c>
      <c r="J17" s="9">
        <f t="shared" si="18"/>
        <v>667830.50927700009</v>
      </c>
      <c r="K17" s="3">
        <f t="shared" si="19"/>
        <v>2800.3184020000003</v>
      </c>
      <c r="L17" s="4">
        <f t="shared" si="20"/>
        <v>2935.8973645000001</v>
      </c>
      <c r="M17" s="12">
        <f t="shared" si="21"/>
        <v>5736.2157665000004</v>
      </c>
    </row>
    <row r="18" spans="1:13" x14ac:dyDescent="0.25">
      <c r="A18" s="2">
        <v>40575</v>
      </c>
      <c r="B18" s="3">
        <v>6060.77</v>
      </c>
      <c r="C18" s="3">
        <f t="shared" si="12"/>
        <v>2758.6800000000003</v>
      </c>
      <c r="D18" s="3">
        <v>3302.09</v>
      </c>
      <c r="E18" s="6">
        <f t="shared" si="13"/>
        <v>702857.58000000007</v>
      </c>
      <c r="F18" s="4">
        <f t="shared" si="14"/>
        <v>37638.023409000001</v>
      </c>
      <c r="G18" s="4">
        <f t="shared" si="15"/>
        <v>147.72731400000001</v>
      </c>
      <c r="H18" s="4">
        <f t="shared" si="16"/>
        <v>176.8269195</v>
      </c>
      <c r="I18" s="6">
        <f t="shared" si="17"/>
        <v>324.55423350000001</v>
      </c>
      <c r="J18" s="9">
        <f t="shared" si="18"/>
        <v>665219.55659100006</v>
      </c>
      <c r="K18" s="3">
        <f t="shared" si="19"/>
        <v>2610.9526860000001</v>
      </c>
      <c r="L18" s="4">
        <f t="shared" si="20"/>
        <v>3125.2630805000003</v>
      </c>
      <c r="M18" s="12">
        <f t="shared" si="21"/>
        <v>5736.2157665000004</v>
      </c>
    </row>
    <row r="19" spans="1:13" x14ac:dyDescent="0.25">
      <c r="A19" s="2">
        <v>40603</v>
      </c>
      <c r="B19" s="3">
        <v>6060.76</v>
      </c>
      <c r="C19" s="3">
        <f t="shared" si="12"/>
        <v>3089.8900000000003</v>
      </c>
      <c r="D19" s="3">
        <v>2970.87</v>
      </c>
      <c r="E19" s="6">
        <f t="shared" si="13"/>
        <v>699767.69000000006</v>
      </c>
      <c r="F19" s="4">
        <f t="shared" si="14"/>
        <v>37472.559799500006</v>
      </c>
      <c r="G19" s="4">
        <f t="shared" si="15"/>
        <v>165.46360950000002</v>
      </c>
      <c r="H19" s="4">
        <f t="shared" si="16"/>
        <v>159.09008850000001</v>
      </c>
      <c r="I19" s="6">
        <f t="shared" si="17"/>
        <v>324.55369800000005</v>
      </c>
      <c r="J19" s="9">
        <f t="shared" si="18"/>
        <v>662295.13020050002</v>
      </c>
      <c r="K19" s="3">
        <f t="shared" si="19"/>
        <v>2924.4263905000003</v>
      </c>
      <c r="L19" s="4">
        <f t="shared" si="20"/>
        <v>2811.7799114999998</v>
      </c>
      <c r="M19" s="12">
        <f t="shared" si="21"/>
        <v>5736.2063020000005</v>
      </c>
    </row>
    <row r="20" spans="1:13" x14ac:dyDescent="0.25">
      <c r="A20" s="2">
        <v>40634</v>
      </c>
      <c r="B20" s="3">
        <v>6060.77</v>
      </c>
      <c r="C20" s="3">
        <f t="shared" si="12"/>
        <v>2786.0500000000006</v>
      </c>
      <c r="D20" s="3">
        <v>3274.72</v>
      </c>
      <c r="E20" s="6">
        <f>E19-C20</f>
        <v>696981.64</v>
      </c>
      <c r="F20" s="4">
        <f>E20*0.2023</f>
        <v>140999.38577200001</v>
      </c>
      <c r="G20" s="4">
        <f>C20*0.2023</f>
        <v>563.61791500000015</v>
      </c>
      <c r="H20" s="4">
        <f>D20*0.2023</f>
        <v>662.47585600000002</v>
      </c>
      <c r="I20" s="6">
        <f t="shared" si="17"/>
        <v>1226.0937710000003</v>
      </c>
      <c r="J20" s="9">
        <f t="shared" si="18"/>
        <v>555982.25422800006</v>
      </c>
      <c r="K20" s="3">
        <f t="shared" si="19"/>
        <v>2222.4320850000004</v>
      </c>
      <c r="L20" s="4">
        <f t="shared" si="20"/>
        <v>2612.2441439999998</v>
      </c>
      <c r="M20" s="12">
        <f t="shared" si="21"/>
        <v>4834.6762290000006</v>
      </c>
    </row>
    <row r="21" spans="1:13" s="16" customFormat="1" x14ac:dyDescent="0.25">
      <c r="A21" s="2"/>
      <c r="B21" s="3"/>
      <c r="C21" s="3"/>
      <c r="D21" s="3"/>
      <c r="E21" s="6"/>
      <c r="F21" s="4"/>
      <c r="G21" s="4"/>
      <c r="H21" s="4"/>
      <c r="I21" s="6"/>
      <c r="J21" s="9"/>
      <c r="K21" s="3"/>
      <c r="L21" s="4"/>
      <c r="M21" s="12"/>
    </row>
    <row r="22" spans="1:13" x14ac:dyDescent="0.25">
      <c r="A22" s="2">
        <v>40664</v>
      </c>
      <c r="B22" s="3">
        <v>6060.77</v>
      </c>
      <c r="C22" s="3">
        <f t="shared" si="12"/>
        <v>2904.3000000000006</v>
      </c>
      <c r="D22" s="3">
        <v>3156.47</v>
      </c>
      <c r="E22" s="6">
        <f>E20-C22</f>
        <v>694077.34</v>
      </c>
      <c r="F22" s="4">
        <f t="shared" ref="F22:F29" si="22">E22*0.2023</f>
        <v>140411.84588199999</v>
      </c>
      <c r="G22" s="4">
        <f t="shared" ref="G22" si="23">C22*0.2023</f>
        <v>587.53989000000013</v>
      </c>
      <c r="H22" s="4">
        <f t="shared" ref="H22" si="24">D22*0.2023</f>
        <v>638.55388099999993</v>
      </c>
      <c r="I22" s="6">
        <f t="shared" ref="I22:I23" si="25">SUM(G22:H22)</f>
        <v>1226.0937710000001</v>
      </c>
      <c r="J22" s="9">
        <f t="shared" ref="J22:J23" si="26">E22-F22</f>
        <v>553665.49411799992</v>
      </c>
      <c r="K22" s="3">
        <f t="shared" ref="K22:K23" si="27">C22-G22</f>
        <v>2316.7601100000006</v>
      </c>
      <c r="L22" s="4">
        <f t="shared" ref="L22:L23" si="28">D22-H22</f>
        <v>2517.916119</v>
      </c>
      <c r="M22" s="12">
        <f t="shared" ref="M22:M23" si="29">SUM(K22:L22)</f>
        <v>4834.6762290000006</v>
      </c>
    </row>
    <row r="23" spans="1:13" x14ac:dyDescent="0.25">
      <c r="A23" s="2">
        <v>40695</v>
      </c>
      <c r="B23" s="3">
        <v>6060.77</v>
      </c>
      <c r="C23" s="3">
        <f t="shared" si="12"/>
        <v>2603.1200000000003</v>
      </c>
      <c r="D23" s="3">
        <v>3457.65</v>
      </c>
      <c r="E23" s="6">
        <f t="shared" si="13"/>
        <v>691474.22</v>
      </c>
      <c r="F23" s="4">
        <f t="shared" si="22"/>
        <v>139885.23470599999</v>
      </c>
      <c r="G23" s="4">
        <f t="shared" ref="G23:G33" si="30">C23*0.2023</f>
        <v>526.61117600000011</v>
      </c>
      <c r="H23" s="4">
        <f t="shared" ref="H23:H33" si="31">D23*0.2023</f>
        <v>699.48259500000006</v>
      </c>
      <c r="I23" s="6">
        <f t="shared" si="25"/>
        <v>1226.0937710000003</v>
      </c>
      <c r="J23" s="9">
        <f t="shared" si="26"/>
        <v>551588.98529400001</v>
      </c>
      <c r="K23" s="3">
        <f t="shared" si="27"/>
        <v>2076.5088240000005</v>
      </c>
      <c r="L23" s="4">
        <f t="shared" si="28"/>
        <v>2758.1674050000001</v>
      </c>
      <c r="M23" s="12">
        <f t="shared" si="29"/>
        <v>4834.6762290000006</v>
      </c>
    </row>
    <row r="24" spans="1:13" x14ac:dyDescent="0.25">
      <c r="A24" s="2">
        <v>40725</v>
      </c>
      <c r="B24" s="3">
        <v>6060.77</v>
      </c>
      <c r="C24" s="3">
        <f t="shared" si="12"/>
        <v>3138.01</v>
      </c>
      <c r="D24" s="3">
        <v>2922.76</v>
      </c>
      <c r="E24" s="6">
        <f t="shared" si="13"/>
        <v>688336.21</v>
      </c>
      <c r="F24" s="4">
        <f t="shared" si="22"/>
        <v>139250.41528300001</v>
      </c>
      <c r="G24" s="4">
        <f t="shared" si="30"/>
        <v>634.81942300000003</v>
      </c>
      <c r="H24" s="4">
        <f t="shared" si="31"/>
        <v>591.27434800000003</v>
      </c>
      <c r="I24" s="6">
        <f t="shared" ref="I24:I26" si="32">SUM(G24:H24)</f>
        <v>1226.0937710000001</v>
      </c>
      <c r="J24" s="9">
        <f t="shared" ref="J24:J26" si="33">E24-F24</f>
        <v>549085.79471699998</v>
      </c>
      <c r="K24" s="3">
        <f t="shared" ref="K24:K26" si="34">C24-G24</f>
        <v>2503.1905770000003</v>
      </c>
      <c r="L24" s="4">
        <f t="shared" ref="L24:L26" si="35">D24-H24</f>
        <v>2331.4856520000003</v>
      </c>
      <c r="M24" s="12">
        <f t="shared" ref="M24:M26" si="36">SUM(K24:L24)</f>
        <v>4834.6762290000006</v>
      </c>
    </row>
    <row r="25" spans="1:13" x14ac:dyDescent="0.25">
      <c r="A25" s="2">
        <v>40756</v>
      </c>
      <c r="B25" s="3">
        <v>6060.76</v>
      </c>
      <c r="C25" s="3">
        <f t="shared" si="12"/>
        <v>2839.5400000000004</v>
      </c>
      <c r="D25" s="3">
        <v>3221.22</v>
      </c>
      <c r="E25" s="6">
        <f t="shared" si="13"/>
        <v>685496.66999999993</v>
      </c>
      <c r="F25" s="4">
        <f t="shared" si="22"/>
        <v>138675.976341</v>
      </c>
      <c r="G25" s="4">
        <f t="shared" si="30"/>
        <v>574.43894200000011</v>
      </c>
      <c r="H25" s="4">
        <f t="shared" si="31"/>
        <v>651.65280599999994</v>
      </c>
      <c r="I25" s="6">
        <f t="shared" si="32"/>
        <v>1226.0917480000001</v>
      </c>
      <c r="J25" s="9">
        <f t="shared" si="33"/>
        <v>546820.69365899987</v>
      </c>
      <c r="K25" s="3">
        <f t="shared" si="34"/>
        <v>2265.1010580000002</v>
      </c>
      <c r="L25" s="4">
        <f t="shared" si="35"/>
        <v>2569.5671939999997</v>
      </c>
      <c r="M25" s="12">
        <f t="shared" si="36"/>
        <v>4834.6682519999995</v>
      </c>
    </row>
    <row r="26" spans="1:13" x14ac:dyDescent="0.25">
      <c r="A26" s="2">
        <v>40787</v>
      </c>
      <c r="B26" s="3">
        <v>6060.77</v>
      </c>
      <c r="C26" s="3">
        <f t="shared" si="12"/>
        <v>2749.3500000000004</v>
      </c>
      <c r="D26" s="3">
        <v>3311.42</v>
      </c>
      <c r="E26" s="6">
        <f t="shared" si="13"/>
        <v>682747.32</v>
      </c>
      <c r="F26" s="4">
        <f t="shared" si="22"/>
        <v>138119.782836</v>
      </c>
      <c r="G26" s="4">
        <f t="shared" si="30"/>
        <v>556.19350500000007</v>
      </c>
      <c r="H26" s="4">
        <f t="shared" si="31"/>
        <v>669.90026599999999</v>
      </c>
      <c r="I26" s="6">
        <f t="shared" si="32"/>
        <v>1226.0937710000001</v>
      </c>
      <c r="J26" s="9">
        <f t="shared" si="33"/>
        <v>544627.53716399998</v>
      </c>
      <c r="K26" s="3">
        <f t="shared" si="34"/>
        <v>2193.1564950000002</v>
      </c>
      <c r="L26" s="4">
        <f t="shared" si="35"/>
        <v>2641.519734</v>
      </c>
      <c r="M26" s="12">
        <f t="shared" si="36"/>
        <v>4834.6762290000006</v>
      </c>
    </row>
    <row r="27" spans="1:13" x14ac:dyDescent="0.25">
      <c r="A27" s="2">
        <v>40817</v>
      </c>
      <c r="B27" s="3">
        <v>6060.77</v>
      </c>
      <c r="C27" s="3">
        <f t="shared" si="12"/>
        <v>3071.8300000000004</v>
      </c>
      <c r="D27" s="3">
        <v>2988.94</v>
      </c>
      <c r="E27" s="19">
        <f t="shared" ref="E27:E29" si="37">E26-C27</f>
        <v>679675.49</v>
      </c>
      <c r="F27" s="20">
        <f t="shared" si="22"/>
        <v>137498.351627</v>
      </c>
      <c r="G27" s="4">
        <f t="shared" si="30"/>
        <v>621.43120900000008</v>
      </c>
      <c r="H27" s="4">
        <f t="shared" si="31"/>
        <v>604.66256199999998</v>
      </c>
      <c r="I27" s="6">
        <f t="shared" ref="I27:I29" si="38">SUM(G27:H27)</f>
        <v>1226.0937710000001</v>
      </c>
      <c r="J27" s="9">
        <f t="shared" ref="J27:J29" si="39">E27-F27</f>
        <v>542177.13837299997</v>
      </c>
      <c r="K27" s="3">
        <f t="shared" ref="K27:K29" si="40">C27-G27</f>
        <v>2450.3987910000005</v>
      </c>
      <c r="L27" s="4">
        <f t="shared" ref="L27:L29" si="41">D27-H27</f>
        <v>2384.2774380000001</v>
      </c>
      <c r="M27" s="12">
        <f t="shared" ref="M27:M29" si="42">SUM(K27:L27)</f>
        <v>4834.6762290000006</v>
      </c>
    </row>
    <row r="28" spans="1:13" x14ac:dyDescent="0.25">
      <c r="A28" s="2">
        <v>40848</v>
      </c>
      <c r="B28" s="3">
        <v>6060.77</v>
      </c>
      <c r="C28" s="3">
        <f t="shared" si="12"/>
        <v>2880.0700000000006</v>
      </c>
      <c r="D28" s="3">
        <v>3180.7</v>
      </c>
      <c r="E28" s="6">
        <f t="shared" si="37"/>
        <v>676795.42</v>
      </c>
      <c r="F28" s="4">
        <f t="shared" si="22"/>
        <v>136915.71346600002</v>
      </c>
      <c r="G28" s="4">
        <f t="shared" si="30"/>
        <v>582.6381610000002</v>
      </c>
      <c r="H28" s="4">
        <f t="shared" si="31"/>
        <v>643.45560999999998</v>
      </c>
      <c r="I28" s="6">
        <f t="shared" si="38"/>
        <v>1226.0937710000003</v>
      </c>
      <c r="J28" s="9">
        <f t="shared" si="39"/>
        <v>539879.706534</v>
      </c>
      <c r="K28" s="3">
        <f t="shared" si="40"/>
        <v>2297.4318390000003</v>
      </c>
      <c r="L28" s="4">
        <f t="shared" si="41"/>
        <v>2537.2443899999998</v>
      </c>
      <c r="M28" s="12">
        <f t="shared" si="42"/>
        <v>4834.6762290000006</v>
      </c>
    </row>
    <row r="29" spans="1:13" x14ac:dyDescent="0.25">
      <c r="A29" s="2">
        <v>40878</v>
      </c>
      <c r="B29" s="3">
        <v>6060.77</v>
      </c>
      <c r="C29" s="3">
        <f t="shared" si="12"/>
        <v>2893.5500000000006</v>
      </c>
      <c r="D29" s="3">
        <v>3167.22</v>
      </c>
      <c r="E29" s="6">
        <f t="shared" si="37"/>
        <v>673901.87</v>
      </c>
      <c r="F29" s="4">
        <f t="shared" si="22"/>
        <v>136330.34830099999</v>
      </c>
      <c r="G29" s="4">
        <f t="shared" si="30"/>
        <v>585.36516500000016</v>
      </c>
      <c r="H29" s="4">
        <f t="shared" si="31"/>
        <v>640.72860600000001</v>
      </c>
      <c r="I29" s="6">
        <f t="shared" si="38"/>
        <v>1226.0937710000003</v>
      </c>
      <c r="J29" s="9">
        <f t="shared" si="39"/>
        <v>537571.52169900003</v>
      </c>
      <c r="K29" s="3">
        <f t="shared" si="40"/>
        <v>2308.1848350000005</v>
      </c>
      <c r="L29" s="4">
        <f t="shared" si="41"/>
        <v>2526.4913939999997</v>
      </c>
      <c r="M29" s="12">
        <f t="shared" si="42"/>
        <v>4834.6762290000006</v>
      </c>
    </row>
    <row r="30" spans="1:13" x14ac:dyDescent="0.25">
      <c r="A30" s="2">
        <v>40909</v>
      </c>
      <c r="B30" s="3">
        <v>6060.76</v>
      </c>
      <c r="C30" s="3">
        <f t="shared" si="12"/>
        <v>3008.82</v>
      </c>
      <c r="D30" s="3">
        <v>3051.94</v>
      </c>
      <c r="E30" s="6">
        <f t="shared" ref="E30" si="43">E29-C30</f>
        <v>670893.05000000005</v>
      </c>
      <c r="F30" s="4">
        <f t="shared" ref="F30" si="44">E30*0.2023</f>
        <v>135721.66401500002</v>
      </c>
      <c r="G30" s="4">
        <f t="shared" si="30"/>
        <v>608.68428600000004</v>
      </c>
      <c r="H30" s="4">
        <f t="shared" si="31"/>
        <v>617.40746200000001</v>
      </c>
      <c r="I30" s="6">
        <f t="shared" ref="I30" si="45">SUM(G30:H30)</f>
        <v>1226.0917480000001</v>
      </c>
      <c r="J30" s="9">
        <f t="shared" ref="J30" si="46">E30-F30</f>
        <v>535171.38598500006</v>
      </c>
      <c r="K30" s="3">
        <f t="shared" ref="K30" si="47">C30-G30</f>
        <v>2400.135714</v>
      </c>
      <c r="L30" s="4">
        <f t="shared" ref="L30" si="48">D30-H30</f>
        <v>2434.5325379999999</v>
      </c>
      <c r="M30" s="12">
        <f t="shared" ref="M30" si="49">SUM(K30:L30)</f>
        <v>4834.6682519999995</v>
      </c>
    </row>
    <row r="31" spans="1:13" x14ac:dyDescent="0.25">
      <c r="A31" s="2">
        <v>40940</v>
      </c>
      <c r="B31" s="3">
        <v>6060.77</v>
      </c>
      <c r="C31" s="3">
        <f t="shared" si="12"/>
        <v>2718.6200000000003</v>
      </c>
      <c r="D31" s="3">
        <v>3342.15</v>
      </c>
      <c r="E31" s="6">
        <f t="shared" ref="E31:E33" si="50">E30-C31</f>
        <v>668174.43000000005</v>
      </c>
      <c r="F31" s="4">
        <f t="shared" ref="F31:F33" si="51">E31*0.2023</f>
        <v>135171.68718900002</v>
      </c>
      <c r="G31" s="4">
        <f t="shared" si="30"/>
        <v>549.97682600000007</v>
      </c>
      <c r="H31" s="4">
        <f t="shared" si="31"/>
        <v>676.11694499999999</v>
      </c>
      <c r="I31" s="6">
        <f t="shared" ref="I31:I33" si="52">SUM(G31:H31)</f>
        <v>1226.0937710000001</v>
      </c>
      <c r="J31" s="9">
        <f t="shared" ref="J31:J33" si="53">E31-F31</f>
        <v>533002.74281099997</v>
      </c>
      <c r="K31" s="3">
        <f t="shared" ref="K31:K33" si="54">C31-G31</f>
        <v>2168.6431740000003</v>
      </c>
      <c r="L31" s="4">
        <f t="shared" ref="L31:L33" si="55">D31-H31</f>
        <v>2666.0330549999999</v>
      </c>
      <c r="M31" s="12">
        <f t="shared" ref="M31:M33" si="56">SUM(K31:L31)</f>
        <v>4834.6762290000006</v>
      </c>
    </row>
    <row r="32" spans="1:13" x14ac:dyDescent="0.25">
      <c r="A32" s="2">
        <v>40969</v>
      </c>
      <c r="B32" s="3">
        <v>6060.76</v>
      </c>
      <c r="C32" s="3">
        <f t="shared" si="12"/>
        <v>3236.4900000000002</v>
      </c>
      <c r="D32" s="3">
        <v>2824.27</v>
      </c>
      <c r="E32" s="6">
        <f t="shared" si="50"/>
        <v>664937.94000000006</v>
      </c>
      <c r="F32" s="4">
        <f t="shared" si="51"/>
        <v>134516.94526200002</v>
      </c>
      <c r="G32" s="4">
        <f t="shared" si="30"/>
        <v>654.74192700000003</v>
      </c>
      <c r="H32" s="4">
        <f t="shared" si="31"/>
        <v>571.34982100000002</v>
      </c>
      <c r="I32" s="6">
        <f t="shared" si="52"/>
        <v>1226.0917480000001</v>
      </c>
      <c r="J32" s="9">
        <f t="shared" si="53"/>
        <v>530420.99473799998</v>
      </c>
      <c r="K32" s="3">
        <f t="shared" si="54"/>
        <v>2581.7480730000002</v>
      </c>
      <c r="L32" s="4">
        <f t="shared" si="55"/>
        <v>2252.9201789999997</v>
      </c>
      <c r="M32" s="12">
        <f t="shared" si="56"/>
        <v>4834.6682519999995</v>
      </c>
    </row>
    <row r="33" spans="1:13" x14ac:dyDescent="0.25">
      <c r="A33" s="2">
        <v>41000</v>
      </c>
      <c r="B33" s="3">
        <v>6060.77</v>
      </c>
      <c r="C33" s="3">
        <f t="shared" si="12"/>
        <v>3049.4200000000005</v>
      </c>
      <c r="D33" s="3">
        <v>3011.35</v>
      </c>
      <c r="E33" s="6">
        <f t="shared" si="50"/>
        <v>661888.52</v>
      </c>
      <c r="F33" s="4">
        <f t="shared" si="51"/>
        <v>133900.04759600002</v>
      </c>
      <c r="G33" s="4">
        <f t="shared" si="30"/>
        <v>616.89766600000019</v>
      </c>
      <c r="H33" s="4">
        <f t="shared" si="31"/>
        <v>609.19610499999999</v>
      </c>
      <c r="I33" s="6">
        <f t="shared" si="52"/>
        <v>1226.0937710000003</v>
      </c>
      <c r="J33" s="9">
        <f t="shared" si="53"/>
        <v>527988.472404</v>
      </c>
      <c r="K33" s="3">
        <f t="shared" si="54"/>
        <v>2432.5223340000002</v>
      </c>
      <c r="L33" s="4">
        <f t="shared" si="55"/>
        <v>2402.1538949999999</v>
      </c>
      <c r="M33" s="12">
        <f t="shared" si="56"/>
        <v>4834.6762290000006</v>
      </c>
    </row>
    <row r="34" spans="1:13" s="16" customFormat="1" x14ac:dyDescent="0.25">
      <c r="A34" s="2"/>
      <c r="B34" s="3"/>
      <c r="C34" s="3"/>
      <c r="D34" s="3"/>
      <c r="E34" s="6"/>
      <c r="F34" s="4"/>
      <c r="G34" s="4">
        <f>SUM(G22:G33)</f>
        <v>7099.3381760000011</v>
      </c>
      <c r="H34" s="4">
        <f>SUM(H22:H33)</f>
        <v>7613.7810069999996</v>
      </c>
      <c r="I34" s="4">
        <f>SUM(G34:H34)</f>
        <v>14713.119183000001</v>
      </c>
      <c r="J34" s="9">
        <f>G34/12</f>
        <v>591.61151466666672</v>
      </c>
      <c r="K34" s="9">
        <f t="shared" ref="K34:L34" si="57">H34/12</f>
        <v>634.48175058333334</v>
      </c>
      <c r="L34" s="9">
        <f t="shared" si="57"/>
        <v>1226.0932652500001</v>
      </c>
      <c r="M34" s="12"/>
    </row>
    <row r="35" spans="1:13" x14ac:dyDescent="0.25">
      <c r="A35" s="2">
        <v>41030</v>
      </c>
      <c r="B35" s="3">
        <v>6060.77</v>
      </c>
      <c r="C35" s="3">
        <f t="shared" si="12"/>
        <v>3063.2300000000005</v>
      </c>
      <c r="D35" s="3">
        <v>2997.54</v>
      </c>
      <c r="E35" s="6">
        <f>E33-C35</f>
        <v>658825.29</v>
      </c>
      <c r="F35" s="4">
        <f>E35*0.4221</f>
        <v>278090.15490899998</v>
      </c>
      <c r="G35" s="4">
        <f>C35*0.4221</f>
        <v>1292.9893830000001</v>
      </c>
      <c r="H35" s="4">
        <f>D35*0.4221</f>
        <v>1265.261634</v>
      </c>
      <c r="I35" s="6">
        <f t="shared" ref="I35" si="58">SUM(G35:H35)</f>
        <v>2558.251017</v>
      </c>
      <c r="J35" s="9">
        <f t="shared" ref="J35" si="59">E35-F35</f>
        <v>380735.13509100006</v>
      </c>
      <c r="K35" s="3">
        <f t="shared" ref="K35:L35" si="60">C35-G35</f>
        <v>1770.2406170000004</v>
      </c>
      <c r="L35" s="3">
        <f t="shared" si="60"/>
        <v>1732.278366</v>
      </c>
      <c r="M35" s="12">
        <f t="shared" ref="M35" si="61">SUM(K35:L35)</f>
        <v>3502.5189830000004</v>
      </c>
    </row>
    <row r="36" spans="1:13" x14ac:dyDescent="0.25">
      <c r="A36" s="2">
        <v>41061</v>
      </c>
      <c r="B36" s="3">
        <v>6060.77</v>
      </c>
      <c r="C36" s="3">
        <f t="shared" si="12"/>
        <v>2977.6500000000005</v>
      </c>
      <c r="D36" s="3">
        <v>3083.12</v>
      </c>
      <c r="E36" s="6">
        <f t="shared" ref="E36:E37" si="62">E35-C36</f>
        <v>655847.64</v>
      </c>
      <c r="F36" s="4">
        <f t="shared" ref="F36:F42" si="63">E36*0.4221</f>
        <v>276833.28884399997</v>
      </c>
      <c r="G36" s="4">
        <f t="shared" ref="G36:G43" si="64">C36*0.4221</f>
        <v>1256.8660650000002</v>
      </c>
      <c r="H36" s="4">
        <f t="shared" ref="H36:H43" si="65">D36*0.4221</f>
        <v>1301.3849519999999</v>
      </c>
      <c r="I36" s="6">
        <f t="shared" ref="I36:I43" si="66">SUM(G36:H36)</f>
        <v>2558.251017</v>
      </c>
      <c r="J36" s="9">
        <f t="shared" ref="J36:J43" si="67">E36-F36</f>
        <v>379014.35115600005</v>
      </c>
      <c r="K36" s="3">
        <f t="shared" ref="K36:K43" si="68">C36-G36</f>
        <v>1720.7839350000004</v>
      </c>
      <c r="L36" s="3">
        <f t="shared" ref="L36:L43" si="69">D36-H36</f>
        <v>1781.735048</v>
      </c>
      <c r="M36" s="12">
        <f t="shared" ref="M36:M43" si="70">SUM(K36:L36)</f>
        <v>3502.5189830000004</v>
      </c>
    </row>
    <row r="37" spans="1:13" x14ac:dyDescent="0.25">
      <c r="A37" s="2">
        <v>41091</v>
      </c>
      <c r="B37" s="3">
        <v>6060.77</v>
      </c>
      <c r="C37" s="3">
        <f t="shared" si="12"/>
        <v>3090.5900000000006</v>
      </c>
      <c r="D37" s="3">
        <v>2970.18</v>
      </c>
      <c r="E37" s="6">
        <f t="shared" si="62"/>
        <v>652757.05000000005</v>
      </c>
      <c r="F37" s="4">
        <f t="shared" si="63"/>
        <v>275528.75080500002</v>
      </c>
      <c r="G37" s="4">
        <f t="shared" si="64"/>
        <v>1304.5380390000003</v>
      </c>
      <c r="H37" s="4">
        <f t="shared" si="65"/>
        <v>1253.7129779999998</v>
      </c>
      <c r="I37" s="6">
        <f t="shared" si="66"/>
        <v>2558.251017</v>
      </c>
      <c r="J37" s="9">
        <f t="shared" si="67"/>
        <v>377228.29919500003</v>
      </c>
      <c r="K37" s="3">
        <f t="shared" si="68"/>
        <v>1786.0519610000003</v>
      </c>
      <c r="L37" s="3">
        <f t="shared" si="69"/>
        <v>1716.467022</v>
      </c>
      <c r="M37" s="12">
        <f t="shared" si="70"/>
        <v>3502.5189830000004</v>
      </c>
    </row>
    <row r="38" spans="1:13" x14ac:dyDescent="0.25">
      <c r="A38" s="2">
        <v>41122</v>
      </c>
      <c r="B38" s="3">
        <v>6060.76</v>
      </c>
      <c r="C38" s="3">
        <f t="shared" si="12"/>
        <v>2808.96</v>
      </c>
      <c r="D38" s="3">
        <v>3251.8</v>
      </c>
      <c r="E38" s="6">
        <f t="shared" ref="E38:E40" si="71">E37-C38</f>
        <v>649948.09000000008</v>
      </c>
      <c r="F38" s="4">
        <f t="shared" si="63"/>
        <v>274343.088789</v>
      </c>
      <c r="G38" s="4">
        <f t="shared" si="64"/>
        <v>1185.662016</v>
      </c>
      <c r="H38" s="4">
        <f t="shared" si="65"/>
        <v>1372.5847799999999</v>
      </c>
      <c r="I38" s="6">
        <f t="shared" si="66"/>
        <v>2558.2467959999999</v>
      </c>
      <c r="J38" s="9">
        <f t="shared" si="67"/>
        <v>375605.00121100008</v>
      </c>
      <c r="K38" s="3">
        <f t="shared" si="68"/>
        <v>1623.297984</v>
      </c>
      <c r="L38" s="3">
        <f t="shared" si="69"/>
        <v>1879.2152200000003</v>
      </c>
      <c r="M38" s="12">
        <f t="shared" si="70"/>
        <v>3502.5132040000003</v>
      </c>
    </row>
    <row r="39" spans="1:13" x14ac:dyDescent="0.25">
      <c r="A39" s="2">
        <v>41153</v>
      </c>
      <c r="B39" s="3">
        <v>6060.77</v>
      </c>
      <c r="C39" s="3">
        <f t="shared" si="12"/>
        <v>3215.4200000000005</v>
      </c>
      <c r="D39" s="3">
        <v>2845.35</v>
      </c>
      <c r="E39" s="6">
        <f t="shared" si="71"/>
        <v>646732.67000000004</v>
      </c>
      <c r="F39" s="4">
        <f t="shared" si="63"/>
        <v>272985.86000699998</v>
      </c>
      <c r="G39" s="4">
        <f t="shared" si="64"/>
        <v>1357.2287820000001</v>
      </c>
      <c r="H39" s="4">
        <f t="shared" si="65"/>
        <v>1201.0222349999999</v>
      </c>
      <c r="I39" s="6">
        <f t="shared" si="66"/>
        <v>2558.251017</v>
      </c>
      <c r="J39" s="9">
        <f t="shared" si="67"/>
        <v>373746.80999300006</v>
      </c>
      <c r="K39" s="3">
        <f t="shared" si="68"/>
        <v>1858.1912180000004</v>
      </c>
      <c r="L39" s="3">
        <f t="shared" si="69"/>
        <v>1644.327765</v>
      </c>
      <c r="M39" s="12">
        <f t="shared" si="70"/>
        <v>3502.5189830000004</v>
      </c>
    </row>
    <row r="40" spans="1:13" x14ac:dyDescent="0.25">
      <c r="A40" s="2">
        <v>41183</v>
      </c>
      <c r="B40" s="3">
        <v>6060.77</v>
      </c>
      <c r="C40" s="3">
        <f t="shared" si="12"/>
        <v>3131.8700000000003</v>
      </c>
      <c r="D40" s="3">
        <v>2928.9</v>
      </c>
      <c r="E40" s="6">
        <f t="shared" si="71"/>
        <v>643600.80000000005</v>
      </c>
      <c r="F40" s="4">
        <f t="shared" si="63"/>
        <v>271663.89767999999</v>
      </c>
      <c r="G40" s="4">
        <f t="shared" si="64"/>
        <v>1321.962327</v>
      </c>
      <c r="H40" s="4">
        <f t="shared" si="65"/>
        <v>1236.2886899999999</v>
      </c>
      <c r="I40" s="6">
        <f t="shared" si="66"/>
        <v>2558.2510169999996</v>
      </c>
      <c r="J40" s="9">
        <f t="shared" si="67"/>
        <v>371936.90232000005</v>
      </c>
      <c r="K40" s="3">
        <f t="shared" si="68"/>
        <v>1809.9076730000004</v>
      </c>
      <c r="L40" s="3">
        <f t="shared" si="69"/>
        <v>1692.6113100000002</v>
      </c>
      <c r="M40" s="12">
        <f t="shared" si="70"/>
        <v>3502.5189830000008</v>
      </c>
    </row>
    <row r="41" spans="1:13" x14ac:dyDescent="0.25">
      <c r="A41" s="2">
        <v>41214</v>
      </c>
      <c r="B41" s="3">
        <v>6060.76</v>
      </c>
      <c r="C41" s="3">
        <f t="shared" si="12"/>
        <v>2951.73</v>
      </c>
      <c r="D41" s="3">
        <v>3109.03</v>
      </c>
      <c r="E41" s="6">
        <f t="shared" ref="E41" si="72">E40-C41</f>
        <v>640649.07000000007</v>
      </c>
      <c r="F41" s="4">
        <f t="shared" si="63"/>
        <v>270417.97244700004</v>
      </c>
      <c r="G41" s="4">
        <f t="shared" si="64"/>
        <v>1245.9252329999999</v>
      </c>
      <c r="H41" s="4">
        <f t="shared" si="65"/>
        <v>1312.321563</v>
      </c>
      <c r="I41" s="6">
        <f t="shared" si="66"/>
        <v>2558.2467959999999</v>
      </c>
      <c r="J41" s="9">
        <f t="shared" si="67"/>
        <v>370231.09755300003</v>
      </c>
      <c r="K41" s="3">
        <f t="shared" si="68"/>
        <v>1705.8047670000001</v>
      </c>
      <c r="L41" s="3">
        <f t="shared" si="69"/>
        <v>1796.7084370000002</v>
      </c>
      <c r="M41" s="12">
        <f t="shared" si="70"/>
        <v>3502.5132040000003</v>
      </c>
    </row>
    <row r="42" spans="1:13" x14ac:dyDescent="0.25">
      <c r="A42" s="2">
        <v>41244</v>
      </c>
      <c r="B42" s="3">
        <v>6060.77</v>
      </c>
      <c r="C42" s="3">
        <f t="shared" ref="C42:C43" si="73">B42-D42</f>
        <v>3256.1300000000006</v>
      </c>
      <c r="D42" s="3">
        <v>2804.64</v>
      </c>
      <c r="E42" s="6">
        <f t="shared" ref="E42" si="74">E41-C42</f>
        <v>637392.94000000006</v>
      </c>
      <c r="F42" s="4">
        <f t="shared" si="63"/>
        <v>269043.55997400003</v>
      </c>
      <c r="G42" s="4">
        <f t="shared" si="64"/>
        <v>1374.4124730000001</v>
      </c>
      <c r="H42" s="4">
        <f t="shared" si="65"/>
        <v>1183.838544</v>
      </c>
      <c r="I42" s="6">
        <f t="shared" si="66"/>
        <v>2558.251017</v>
      </c>
      <c r="J42" s="9">
        <f t="shared" si="67"/>
        <v>368349.38002600003</v>
      </c>
      <c r="K42" s="3">
        <f t="shared" si="68"/>
        <v>1881.7175270000005</v>
      </c>
      <c r="L42" s="3">
        <f t="shared" si="69"/>
        <v>1620.8014559999999</v>
      </c>
      <c r="M42" s="12">
        <f t="shared" si="70"/>
        <v>3502.5189830000004</v>
      </c>
    </row>
    <row r="43" spans="1:13" x14ac:dyDescent="0.25">
      <c r="A43" s="2">
        <v>41275</v>
      </c>
      <c r="B43" s="3">
        <v>6060.76</v>
      </c>
      <c r="C43" s="3">
        <f t="shared" si="73"/>
        <v>3077.94</v>
      </c>
      <c r="D43" s="3">
        <v>2982.82</v>
      </c>
      <c r="E43" s="6">
        <f t="shared" ref="E43" si="75">E42-C43</f>
        <v>634315.00000000012</v>
      </c>
      <c r="F43" s="4">
        <f t="shared" ref="F43" si="76">E43*0.4221</f>
        <v>267744.36150000006</v>
      </c>
      <c r="G43" s="1">
        <f t="shared" si="64"/>
        <v>1299.198474</v>
      </c>
      <c r="H43" s="1">
        <f t="shared" si="65"/>
        <v>1259.0483220000001</v>
      </c>
      <c r="I43" s="8">
        <f t="shared" si="66"/>
        <v>2558.2467960000004</v>
      </c>
      <c r="J43" s="9">
        <f t="shared" si="67"/>
        <v>366570.63850000006</v>
      </c>
      <c r="K43" s="3">
        <f t="shared" si="68"/>
        <v>1778.741526</v>
      </c>
      <c r="L43" s="4">
        <f t="shared" si="69"/>
        <v>1723.7716780000001</v>
      </c>
      <c r="M43" s="7">
        <f t="shared" si="70"/>
        <v>3502.5132039999999</v>
      </c>
    </row>
  </sheetData>
  <mergeCells count="2">
    <mergeCell ref="F1:H1"/>
    <mergeCell ref="J1:M1"/>
  </mergeCells>
  <printOptions gridLines="1"/>
  <pageMargins left="0.51181102362204722" right="0.31496062992125984" top="0.74803149606299213" bottom="0.35433070866141736" header="0.31496062992125984" footer="0.31496062992125984"/>
  <pageSetup paperSize="9" scale="10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3"/>
  <sheetViews>
    <sheetView workbookViewId="0">
      <pane xSplit="1" ySplit="3" topLeftCell="F19" activePane="bottomRight" state="frozen"/>
      <selection pane="topRight" activeCell="B1" sqref="B1"/>
      <selection pane="bottomLeft" activeCell="A4" sqref="A4"/>
      <selection pane="bottomRight" activeCell="S5" sqref="S5"/>
    </sheetView>
  </sheetViews>
  <sheetFormatPr defaultRowHeight="15" x14ac:dyDescent="0.25"/>
  <cols>
    <col min="1" max="1" width="8.140625" style="1" customWidth="1"/>
    <col min="2" max="2" width="13.140625" customWidth="1"/>
    <col min="3" max="3" width="5.7109375" style="1" customWidth="1"/>
    <col min="4" max="4" width="5.42578125" style="1" customWidth="1"/>
    <col min="5" max="5" width="6" style="1" customWidth="1"/>
    <col min="6" max="6" width="8.7109375" customWidth="1"/>
    <col min="7" max="7" width="8.140625" customWidth="1"/>
    <col min="8" max="8" width="7.7109375" customWidth="1"/>
    <col min="9" max="9" width="9" customWidth="1"/>
    <col min="10" max="10" width="11.42578125" style="10" customWidth="1"/>
    <col min="11" max="11" width="8.42578125" customWidth="1"/>
    <col min="12" max="13" width="8.28515625" customWidth="1"/>
    <col min="14" max="14" width="8.42578125" customWidth="1"/>
    <col min="15" max="15" width="13.140625" style="15" customWidth="1"/>
    <col min="16" max="16" width="11.42578125" style="15" customWidth="1"/>
    <col min="17" max="17" width="11.5703125" style="15" bestFit="1" customWidth="1"/>
    <col min="18" max="18" width="5.42578125" customWidth="1"/>
    <col min="19" max="19" width="6.42578125" customWidth="1"/>
  </cols>
  <sheetData>
    <row r="2" spans="1:19" x14ac:dyDescent="0.25">
      <c r="A2" s="1" t="s">
        <v>16</v>
      </c>
      <c r="C2" s="14" t="s">
        <v>31</v>
      </c>
      <c r="D2" s="1">
        <v>0.17499999999999999</v>
      </c>
      <c r="H2">
        <f>D2</f>
        <v>0.17499999999999999</v>
      </c>
      <c r="J2" s="10" t="s">
        <v>17</v>
      </c>
    </row>
    <row r="3" spans="1:19" x14ac:dyDescent="0.25">
      <c r="A3" s="2" t="s">
        <v>15</v>
      </c>
      <c r="C3" s="1" t="s">
        <v>23</v>
      </c>
      <c r="D3" s="1" t="s">
        <v>29</v>
      </c>
      <c r="E3" s="1" t="s">
        <v>30</v>
      </c>
      <c r="F3" t="s">
        <v>7</v>
      </c>
      <c r="G3" t="s">
        <v>8</v>
      </c>
      <c r="H3" s="1" t="s">
        <v>29</v>
      </c>
      <c r="I3" s="1" t="s">
        <v>30</v>
      </c>
      <c r="J3" s="10" t="s">
        <v>14</v>
      </c>
      <c r="K3" t="s">
        <v>9</v>
      </c>
      <c r="L3" t="s">
        <v>7</v>
      </c>
      <c r="M3" t="s">
        <v>8</v>
      </c>
      <c r="N3" t="s">
        <v>18</v>
      </c>
      <c r="O3" s="18" t="s">
        <v>10</v>
      </c>
      <c r="P3" s="15" t="s">
        <v>51</v>
      </c>
      <c r="R3" s="16" t="s">
        <v>29</v>
      </c>
      <c r="S3" s="16" t="s">
        <v>30</v>
      </c>
    </row>
    <row r="4" spans="1:19" x14ac:dyDescent="0.25">
      <c r="A4" s="2" t="s">
        <v>11</v>
      </c>
      <c r="B4" s="16" t="s">
        <v>55</v>
      </c>
      <c r="C4" s="1">
        <v>7000</v>
      </c>
      <c r="D4" s="1">
        <f>C4*0.15</f>
        <v>1050</v>
      </c>
      <c r="E4" s="1">
        <f>SUM(C4:D4)</f>
        <v>8050</v>
      </c>
      <c r="F4" s="11">
        <f>C4*0.666</f>
        <v>4662</v>
      </c>
      <c r="G4" s="11">
        <f>C4*0.334</f>
        <v>2338</v>
      </c>
      <c r="H4" s="3">
        <f>G4*0.15</f>
        <v>350.7</v>
      </c>
      <c r="I4" s="3">
        <f>SUM(G4:H4)</f>
        <v>2688.7</v>
      </c>
      <c r="J4" s="2" t="str">
        <f>Mortgage!A4</f>
        <v>04.01.10</v>
      </c>
      <c r="K4" s="3">
        <f>Mortgage!B4</f>
        <v>4758.03</v>
      </c>
      <c r="L4" s="11">
        <f>K4*0.94645</f>
        <v>4503.2374934999998</v>
      </c>
      <c r="M4" s="11">
        <f>K4*0.05355</f>
        <v>254.7925065</v>
      </c>
      <c r="N4" s="11">
        <f>F4-L4</f>
        <v>158.7625065000002</v>
      </c>
      <c r="O4" s="15">
        <f>G4-M4</f>
        <v>2083.2074935000001</v>
      </c>
      <c r="P4" s="15">
        <v>2170.8474934999999</v>
      </c>
      <c r="Q4" s="15">
        <v>2083.2074935000001</v>
      </c>
      <c r="R4">
        <f>D4</f>
        <v>1050</v>
      </c>
      <c r="S4">
        <v>1050</v>
      </c>
    </row>
    <row r="5" spans="1:19" x14ac:dyDescent="0.25">
      <c r="A5" s="2" t="s">
        <v>13</v>
      </c>
      <c r="B5" s="16" t="s">
        <v>55</v>
      </c>
      <c r="C5" s="1">
        <v>7000</v>
      </c>
      <c r="D5" s="1">
        <f>C5*0.175</f>
        <v>1225</v>
      </c>
      <c r="E5" s="1">
        <f t="shared" ref="E5:E7" si="0">SUM(C5:D5)</f>
        <v>8225</v>
      </c>
      <c r="F5" s="11">
        <f t="shared" ref="F5:F7" si="1">C5*0.666</f>
        <v>4662</v>
      </c>
      <c r="G5" s="11">
        <f t="shared" ref="G5:G7" si="2">C5*0.334</f>
        <v>2338</v>
      </c>
      <c r="H5" s="3">
        <f>G5*0.175</f>
        <v>409.15</v>
      </c>
      <c r="I5" s="3">
        <f t="shared" ref="I5:I12" si="3">SUM(G5:H5)</f>
        <v>2747.15</v>
      </c>
      <c r="J5" s="2" t="str">
        <f>Mortgage!A5</f>
        <v>04.02.10</v>
      </c>
      <c r="K5" s="3">
        <f>Mortgage!B5</f>
        <v>4761.38</v>
      </c>
      <c r="L5" s="17">
        <f t="shared" ref="L5:L7" si="4">K5*0.94645</f>
        <v>4506.408101</v>
      </c>
      <c r="M5" s="17">
        <f t="shared" ref="M5:M7" si="5">K5*0.05355</f>
        <v>254.97189900000001</v>
      </c>
      <c r="N5" s="17">
        <f>F5-L5</f>
        <v>155.59189900000001</v>
      </c>
      <c r="O5" s="15">
        <f t="shared" ref="O5:O7" si="6">G5-M5</f>
        <v>2083.0281009999999</v>
      </c>
      <c r="P5" s="15">
        <v>2170.6681009999998</v>
      </c>
      <c r="Q5" s="15">
        <v>2083.0281009999999</v>
      </c>
      <c r="R5" s="16">
        <f t="shared" ref="R5:R26" si="7">D5</f>
        <v>1225</v>
      </c>
      <c r="S5">
        <f>S4+R5</f>
        <v>2275</v>
      </c>
    </row>
    <row r="6" spans="1:19" x14ac:dyDescent="0.25">
      <c r="A6" s="2" t="s">
        <v>22</v>
      </c>
      <c r="B6" s="16" t="s">
        <v>55</v>
      </c>
      <c r="C6" s="1">
        <v>7000</v>
      </c>
      <c r="D6" s="1">
        <f t="shared" ref="D6:D7" si="8">C6*0.175</f>
        <v>1225</v>
      </c>
      <c r="E6" s="1">
        <f t="shared" si="0"/>
        <v>8225</v>
      </c>
      <c r="F6" s="11">
        <f t="shared" si="1"/>
        <v>4662</v>
      </c>
      <c r="G6" s="11">
        <f t="shared" si="2"/>
        <v>2338</v>
      </c>
      <c r="H6" s="3">
        <f t="shared" ref="H6:H7" si="9">G6*0.175</f>
        <v>409.15</v>
      </c>
      <c r="I6" s="3">
        <f t="shared" si="3"/>
        <v>2747.15</v>
      </c>
      <c r="J6" s="2" t="str">
        <f>Mortgage!A6</f>
        <v>04.03.10</v>
      </c>
      <c r="K6" s="3">
        <f>Mortgage!B6</f>
        <v>4600.57</v>
      </c>
      <c r="L6" s="17">
        <f t="shared" si="4"/>
        <v>4354.2094765000002</v>
      </c>
      <c r="M6" s="17">
        <f t="shared" si="5"/>
        <v>246.3605235</v>
      </c>
      <c r="N6" s="17">
        <f>F6-L6</f>
        <v>307.79052349999984</v>
      </c>
      <c r="O6" s="15">
        <f t="shared" si="6"/>
        <v>2091.6394765</v>
      </c>
      <c r="P6" s="15">
        <v>2179.2794764999999</v>
      </c>
      <c r="Q6" s="15">
        <v>2091.6394765</v>
      </c>
      <c r="R6" s="16">
        <f t="shared" si="7"/>
        <v>1225</v>
      </c>
      <c r="S6" s="16">
        <f t="shared" ref="S6:S26" si="10">S5+R6</f>
        <v>3500</v>
      </c>
    </row>
    <row r="7" spans="1:19" x14ac:dyDescent="0.25">
      <c r="A7" s="2" t="s">
        <v>24</v>
      </c>
      <c r="B7" s="16" t="s">
        <v>55</v>
      </c>
      <c r="C7" s="1">
        <v>7000</v>
      </c>
      <c r="D7" s="1">
        <f t="shared" si="8"/>
        <v>1225</v>
      </c>
      <c r="E7" s="1">
        <f t="shared" si="0"/>
        <v>8225</v>
      </c>
      <c r="F7" s="11">
        <f t="shared" si="1"/>
        <v>4662</v>
      </c>
      <c r="G7" s="11">
        <f t="shared" si="2"/>
        <v>2338</v>
      </c>
      <c r="H7" s="3">
        <f t="shared" si="9"/>
        <v>409.15</v>
      </c>
      <c r="I7" s="3">
        <f t="shared" si="3"/>
        <v>2747.15</v>
      </c>
      <c r="J7" s="2" t="str">
        <f>Mortgage!A7</f>
        <v>06.04.10</v>
      </c>
      <c r="K7" s="3">
        <f>Mortgage!B7</f>
        <v>6060.77</v>
      </c>
      <c r="L7" s="17">
        <f t="shared" si="4"/>
        <v>5736.2157665000004</v>
      </c>
      <c r="M7" s="17">
        <f t="shared" si="5"/>
        <v>324.55423350000001</v>
      </c>
      <c r="N7" s="17">
        <f>F7-L7</f>
        <v>-1074.2157665000004</v>
      </c>
      <c r="O7" s="15">
        <f t="shared" si="6"/>
        <v>2013.4457665</v>
      </c>
      <c r="P7" s="15">
        <v>2101.09</v>
      </c>
      <c r="Q7" s="15">
        <v>2013.45</v>
      </c>
      <c r="R7" s="16">
        <f t="shared" si="7"/>
        <v>1225</v>
      </c>
      <c r="S7" s="16">
        <f t="shared" si="10"/>
        <v>4725</v>
      </c>
    </row>
    <row r="8" spans="1:19" x14ac:dyDescent="0.25">
      <c r="A8" s="2"/>
      <c r="F8" s="11"/>
      <c r="G8" s="11"/>
      <c r="H8" s="3"/>
      <c r="I8" s="3"/>
      <c r="K8" s="3">
        <f>SUM(K4:K7)</f>
        <v>20180.75</v>
      </c>
      <c r="L8" s="11">
        <f>SUM(L4:L7)</f>
        <v>19100.070837499999</v>
      </c>
      <c r="M8" s="11">
        <f>SUM(M4:M7)</f>
        <v>1080.6791625000001</v>
      </c>
      <c r="N8" s="11">
        <f>SUM(N4:N7)</f>
        <v>-452.07083750000038</v>
      </c>
      <c r="O8" s="15">
        <f>SUM(O4:O7)</f>
        <v>8271.3208374999995</v>
      </c>
      <c r="R8" s="16">
        <f t="shared" si="7"/>
        <v>0</v>
      </c>
      <c r="S8" s="16">
        <f t="shared" si="10"/>
        <v>4725</v>
      </c>
    </row>
    <row r="9" spans="1:19" x14ac:dyDescent="0.25">
      <c r="A9" s="2" t="s">
        <v>25</v>
      </c>
      <c r="B9" s="16" t="s">
        <v>55</v>
      </c>
      <c r="C9" s="1">
        <v>7000</v>
      </c>
      <c r="D9" s="1">
        <f t="shared" ref="D9:D12" si="11">C9*0.175</f>
        <v>1225</v>
      </c>
      <c r="E9" s="1">
        <f t="shared" ref="E9:E12" si="12">SUM(C9:D9)</f>
        <v>8225</v>
      </c>
      <c r="F9" s="11">
        <f t="shared" ref="F9:F12" si="13">C9*0.666</f>
        <v>4662</v>
      </c>
      <c r="G9" s="11">
        <f t="shared" ref="G9:G12" si="14">C9*0.334</f>
        <v>2338</v>
      </c>
      <c r="H9" s="3">
        <f t="shared" ref="H9:H12" si="15">G9*0.175</f>
        <v>409.15</v>
      </c>
      <c r="I9" s="3">
        <f t="shared" si="3"/>
        <v>2747.15</v>
      </c>
      <c r="J9" s="2" t="str">
        <f>Mortgage!A9</f>
        <v>04.05.10</v>
      </c>
      <c r="K9" s="3">
        <f>Mortgage!B9</f>
        <v>6060.77</v>
      </c>
      <c r="L9" s="11">
        <f t="shared" ref="L9:L12" si="16">K9*0.94645</f>
        <v>5736.2157665000004</v>
      </c>
      <c r="M9" s="11">
        <f t="shared" ref="M9:M11" si="17">K9*0.05355</f>
        <v>324.55423350000001</v>
      </c>
      <c r="N9" s="11">
        <f t="shared" ref="N9:N20" si="18">F9-L9</f>
        <v>-1074.2157665000004</v>
      </c>
      <c r="O9" s="15">
        <f t="shared" ref="O9:O11" si="19">G9-M9</f>
        <v>2013.4457665</v>
      </c>
      <c r="P9" s="15">
        <v>2101.09</v>
      </c>
      <c r="Q9" s="15">
        <v>2013.45</v>
      </c>
      <c r="R9" s="16">
        <f t="shared" si="7"/>
        <v>1225</v>
      </c>
      <c r="S9" s="16">
        <f t="shared" si="10"/>
        <v>5950</v>
      </c>
    </row>
    <row r="10" spans="1:19" x14ac:dyDescent="0.25">
      <c r="A10" s="2" t="s">
        <v>26</v>
      </c>
      <c r="B10" s="16" t="s">
        <v>55</v>
      </c>
      <c r="C10" s="1">
        <v>7000</v>
      </c>
      <c r="D10" s="1">
        <f t="shared" si="11"/>
        <v>1225</v>
      </c>
      <c r="E10" s="1">
        <f t="shared" si="12"/>
        <v>8225</v>
      </c>
      <c r="F10" s="11">
        <f t="shared" si="13"/>
        <v>4662</v>
      </c>
      <c r="G10" s="11">
        <f t="shared" si="14"/>
        <v>2338</v>
      </c>
      <c r="H10" s="3">
        <f t="shared" si="15"/>
        <v>409.15</v>
      </c>
      <c r="I10" s="3">
        <f t="shared" si="3"/>
        <v>2747.15</v>
      </c>
      <c r="J10" s="2" t="str">
        <f>Mortgage!A10</f>
        <v>04.06.10</v>
      </c>
      <c r="K10" s="3">
        <f>Mortgage!B10</f>
        <v>6060.77</v>
      </c>
      <c r="L10" s="11">
        <f t="shared" si="16"/>
        <v>5736.2157665000004</v>
      </c>
      <c r="M10" s="11">
        <f t="shared" si="17"/>
        <v>324.55423350000001</v>
      </c>
      <c r="N10" s="11">
        <f t="shared" si="18"/>
        <v>-1074.2157665000004</v>
      </c>
      <c r="O10" s="15">
        <f t="shared" si="19"/>
        <v>2013.4457665</v>
      </c>
      <c r="P10" s="15">
        <v>2101.09</v>
      </c>
      <c r="Q10" s="15">
        <v>2013.45</v>
      </c>
      <c r="R10" s="16">
        <f t="shared" si="7"/>
        <v>1225</v>
      </c>
      <c r="S10" s="16">
        <f t="shared" si="10"/>
        <v>7175</v>
      </c>
    </row>
    <row r="11" spans="1:19" x14ac:dyDescent="0.25">
      <c r="A11" s="2" t="s">
        <v>27</v>
      </c>
      <c r="B11" s="16" t="s">
        <v>55</v>
      </c>
      <c r="C11" s="1">
        <v>7000</v>
      </c>
      <c r="D11" s="1">
        <f t="shared" si="11"/>
        <v>1225</v>
      </c>
      <c r="E11" s="1">
        <f t="shared" si="12"/>
        <v>8225</v>
      </c>
      <c r="F11" s="11">
        <f t="shared" si="13"/>
        <v>4662</v>
      </c>
      <c r="G11" s="11">
        <f t="shared" si="14"/>
        <v>2338</v>
      </c>
      <c r="H11" s="3">
        <f t="shared" si="15"/>
        <v>409.15</v>
      </c>
      <c r="I11" s="3">
        <f t="shared" si="3"/>
        <v>2747.15</v>
      </c>
      <c r="J11" s="2" t="str">
        <f>Mortgage!A11</f>
        <v>05.07.10</v>
      </c>
      <c r="K11" s="3">
        <f>Mortgage!B11</f>
        <v>6060.77</v>
      </c>
      <c r="L11" s="11">
        <f t="shared" si="16"/>
        <v>5736.2157665000004</v>
      </c>
      <c r="M11" s="11">
        <f t="shared" si="17"/>
        <v>324.55423350000001</v>
      </c>
      <c r="N11" s="11">
        <f t="shared" si="18"/>
        <v>-1074.2157665000004</v>
      </c>
      <c r="O11" s="15">
        <f t="shared" si="19"/>
        <v>2013.4457665</v>
      </c>
      <c r="P11" s="15">
        <v>2101.09</v>
      </c>
      <c r="Q11" s="15">
        <v>2013.45</v>
      </c>
      <c r="R11" s="16">
        <f t="shared" si="7"/>
        <v>1225</v>
      </c>
      <c r="S11" s="16">
        <f>S10+R11</f>
        <v>8400</v>
      </c>
    </row>
    <row r="12" spans="1:19" x14ac:dyDescent="0.25">
      <c r="A12" s="2" t="s">
        <v>28</v>
      </c>
      <c r="B12" s="16" t="s">
        <v>55</v>
      </c>
      <c r="C12" s="1">
        <v>7000</v>
      </c>
      <c r="D12" s="1">
        <f t="shared" si="11"/>
        <v>1225</v>
      </c>
      <c r="E12" s="1">
        <f t="shared" si="12"/>
        <v>8225</v>
      </c>
      <c r="F12" s="11">
        <f t="shared" si="13"/>
        <v>4662</v>
      </c>
      <c r="G12" s="11">
        <f t="shared" si="14"/>
        <v>2338</v>
      </c>
      <c r="H12" s="3">
        <f t="shared" si="15"/>
        <v>409.15</v>
      </c>
      <c r="I12" s="3">
        <f t="shared" si="3"/>
        <v>2747.15</v>
      </c>
      <c r="J12" s="2" t="str">
        <f>Mortgage!A12</f>
        <v>04.08.10</v>
      </c>
      <c r="K12" s="3">
        <f>Mortgage!B12</f>
        <v>6060.76</v>
      </c>
      <c r="L12" s="11">
        <f t="shared" si="16"/>
        <v>5736.2063020000005</v>
      </c>
      <c r="M12" s="11">
        <f t="shared" ref="M12:M13" si="20">K12*0.05355</f>
        <v>324.553698</v>
      </c>
      <c r="N12" s="11">
        <f t="shared" si="18"/>
        <v>-1074.2063020000005</v>
      </c>
      <c r="O12" s="15">
        <f t="shared" ref="O12:O13" si="21">G12-M12</f>
        <v>2013.4463020000001</v>
      </c>
      <c r="P12" s="15">
        <v>2101.09</v>
      </c>
      <c r="Q12" s="15">
        <v>2013.45</v>
      </c>
      <c r="R12" s="16">
        <f t="shared" si="7"/>
        <v>1225</v>
      </c>
      <c r="S12" s="16">
        <f t="shared" si="10"/>
        <v>9625</v>
      </c>
    </row>
    <row r="13" spans="1:19" x14ac:dyDescent="0.25">
      <c r="A13" s="1" t="s">
        <v>37</v>
      </c>
      <c r="B13" s="16" t="s">
        <v>55</v>
      </c>
      <c r="C13" s="1">
        <v>7000</v>
      </c>
      <c r="D13" s="1">
        <f t="shared" ref="D13:D17" si="22">C13*0.175</f>
        <v>1225</v>
      </c>
      <c r="E13" s="1">
        <f t="shared" ref="E13:E22" si="23">SUM(C13:D13)</f>
        <v>8225</v>
      </c>
      <c r="F13" s="11">
        <f t="shared" ref="F13:F19" si="24">C13*0.666</f>
        <v>4662</v>
      </c>
      <c r="G13" s="11">
        <f t="shared" ref="G13:G19" si="25">C13*0.334</f>
        <v>2338</v>
      </c>
      <c r="H13" s="3">
        <f t="shared" ref="H13:H15" si="26">G13*0.175</f>
        <v>409.15</v>
      </c>
      <c r="I13" s="3">
        <f t="shared" ref="I13:I22" si="27">SUM(G13:H13)</f>
        <v>2747.15</v>
      </c>
      <c r="J13" s="2">
        <f>Mortgage!A13</f>
        <v>40422</v>
      </c>
      <c r="K13" s="3">
        <f>Mortgage!B13</f>
        <v>6060.77</v>
      </c>
      <c r="L13" s="11">
        <f t="shared" ref="L13:L19" si="28">K13*0.94645</f>
        <v>5736.2157665000004</v>
      </c>
      <c r="M13" s="11">
        <f t="shared" si="20"/>
        <v>324.55423350000001</v>
      </c>
      <c r="N13" s="11">
        <f t="shared" si="18"/>
        <v>-1074.2157665000004</v>
      </c>
      <c r="O13" s="15">
        <f t="shared" si="21"/>
        <v>2013.4457665</v>
      </c>
      <c r="P13" s="15">
        <v>2101.09</v>
      </c>
      <c r="Q13" s="15">
        <v>2013.45</v>
      </c>
      <c r="R13" s="16">
        <f t="shared" si="7"/>
        <v>1225</v>
      </c>
      <c r="S13" s="16">
        <f t="shared" si="10"/>
        <v>10850</v>
      </c>
    </row>
    <row r="14" spans="1:19" x14ac:dyDescent="0.25">
      <c r="A14" s="1" t="s">
        <v>38</v>
      </c>
      <c r="B14" s="16" t="s">
        <v>55</v>
      </c>
      <c r="C14" s="1">
        <v>7000</v>
      </c>
      <c r="D14" s="1">
        <f t="shared" si="22"/>
        <v>1225</v>
      </c>
      <c r="E14" s="1">
        <f t="shared" si="23"/>
        <v>8225</v>
      </c>
      <c r="F14" s="11">
        <f t="shared" si="24"/>
        <v>4662</v>
      </c>
      <c r="G14" s="11">
        <f t="shared" si="25"/>
        <v>2338</v>
      </c>
      <c r="H14" s="3">
        <f t="shared" si="26"/>
        <v>409.15</v>
      </c>
      <c r="I14" s="3">
        <f t="shared" si="27"/>
        <v>2747.15</v>
      </c>
      <c r="J14" s="2">
        <f>Mortgage!A14</f>
        <v>40452</v>
      </c>
      <c r="K14" s="3">
        <f>Mortgage!B14</f>
        <v>6060.77</v>
      </c>
      <c r="L14" s="11">
        <f t="shared" si="28"/>
        <v>5736.2157665000004</v>
      </c>
      <c r="M14" s="11">
        <f t="shared" ref="M14:M19" si="29">K14*0.05355</f>
        <v>324.55423350000001</v>
      </c>
      <c r="N14" s="11">
        <f t="shared" si="18"/>
        <v>-1074.2157665000004</v>
      </c>
      <c r="O14" s="15">
        <f t="shared" ref="O14:O22" si="30">G14-M14</f>
        <v>2013.4457665</v>
      </c>
      <c r="P14" s="15">
        <v>2101.09</v>
      </c>
      <c r="Q14" s="15">
        <v>2013.45</v>
      </c>
      <c r="R14" s="16">
        <f t="shared" si="7"/>
        <v>1225</v>
      </c>
      <c r="S14" s="16">
        <f t="shared" si="10"/>
        <v>12075</v>
      </c>
    </row>
    <row r="15" spans="1:19" x14ac:dyDescent="0.25">
      <c r="A15" s="1" t="s">
        <v>39</v>
      </c>
      <c r="B15" s="16" t="s">
        <v>55</v>
      </c>
      <c r="C15" s="1">
        <v>7000</v>
      </c>
      <c r="D15" s="1">
        <f t="shared" si="22"/>
        <v>1225</v>
      </c>
      <c r="E15" s="1">
        <f t="shared" si="23"/>
        <v>8225</v>
      </c>
      <c r="F15" s="11">
        <f t="shared" si="24"/>
        <v>4662</v>
      </c>
      <c r="G15" s="11">
        <f t="shared" si="25"/>
        <v>2338</v>
      </c>
      <c r="H15" s="3">
        <f t="shared" si="26"/>
        <v>409.15</v>
      </c>
      <c r="I15" s="3">
        <f t="shared" si="27"/>
        <v>2747.15</v>
      </c>
      <c r="J15" s="2">
        <f>Mortgage!A15</f>
        <v>40483</v>
      </c>
      <c r="K15" s="3">
        <f>Mortgage!B15</f>
        <v>6060.77</v>
      </c>
      <c r="L15" s="11">
        <f t="shared" si="28"/>
        <v>5736.2157665000004</v>
      </c>
      <c r="M15" s="11">
        <f t="shared" si="29"/>
        <v>324.55423350000001</v>
      </c>
      <c r="N15" s="11">
        <f t="shared" si="18"/>
        <v>-1074.2157665000004</v>
      </c>
      <c r="O15" s="15">
        <f t="shared" si="30"/>
        <v>2013.4457665</v>
      </c>
      <c r="P15" s="15">
        <v>2101.09</v>
      </c>
      <c r="Q15" s="15">
        <v>2013.45</v>
      </c>
      <c r="R15" s="16">
        <f t="shared" si="7"/>
        <v>1225</v>
      </c>
      <c r="S15" s="16">
        <f t="shared" si="10"/>
        <v>13300</v>
      </c>
    </row>
    <row r="16" spans="1:19" x14ac:dyDescent="0.25">
      <c r="A16" s="1" t="s">
        <v>40</v>
      </c>
      <c r="B16" s="16" t="s">
        <v>55</v>
      </c>
      <c r="C16" s="1">
        <v>7000</v>
      </c>
      <c r="D16" s="1">
        <f t="shared" si="22"/>
        <v>1225</v>
      </c>
      <c r="E16" s="1">
        <f t="shared" si="23"/>
        <v>8225</v>
      </c>
      <c r="F16" s="11">
        <f t="shared" si="24"/>
        <v>4662</v>
      </c>
      <c r="G16" s="11">
        <f t="shared" si="25"/>
        <v>2338</v>
      </c>
      <c r="H16" s="3">
        <f>C16*0.175</f>
        <v>1225</v>
      </c>
      <c r="I16" s="3">
        <f t="shared" si="27"/>
        <v>3563</v>
      </c>
      <c r="J16" s="2">
        <f>Mortgage!A16</f>
        <v>40513</v>
      </c>
      <c r="K16" s="3">
        <f>Mortgage!B16</f>
        <v>6060.76</v>
      </c>
      <c r="L16" s="11">
        <f t="shared" si="28"/>
        <v>5736.2063020000005</v>
      </c>
      <c r="M16" s="11">
        <f t="shared" si="29"/>
        <v>324.553698</v>
      </c>
      <c r="N16" s="11">
        <f t="shared" si="18"/>
        <v>-1074.2063020000005</v>
      </c>
      <c r="O16" s="15">
        <f t="shared" si="30"/>
        <v>2013.4463020000001</v>
      </c>
      <c r="P16" s="15">
        <v>2101.09</v>
      </c>
      <c r="Q16" s="15">
        <v>2013.45</v>
      </c>
      <c r="R16" s="16">
        <f t="shared" si="7"/>
        <v>1225</v>
      </c>
      <c r="S16" s="16">
        <f t="shared" si="10"/>
        <v>14525</v>
      </c>
    </row>
    <row r="17" spans="1:19" x14ac:dyDescent="0.25">
      <c r="A17" s="1" t="s">
        <v>41</v>
      </c>
      <c r="B17" s="16" t="s">
        <v>55</v>
      </c>
      <c r="C17" s="1">
        <v>7000</v>
      </c>
      <c r="D17" s="1">
        <f t="shared" si="22"/>
        <v>1225</v>
      </c>
      <c r="E17" s="1">
        <f t="shared" si="23"/>
        <v>8225</v>
      </c>
      <c r="F17" s="11">
        <f t="shared" si="24"/>
        <v>4662</v>
      </c>
      <c r="G17" s="11">
        <f t="shared" si="25"/>
        <v>2338</v>
      </c>
      <c r="H17" s="3">
        <f t="shared" ref="H17" si="31">C17*0.175</f>
        <v>1225</v>
      </c>
      <c r="I17" s="3">
        <f t="shared" si="27"/>
        <v>3563</v>
      </c>
      <c r="J17" s="2">
        <f>Mortgage!A17</f>
        <v>40544</v>
      </c>
      <c r="K17" s="3">
        <f>Mortgage!B17</f>
        <v>6060.77</v>
      </c>
      <c r="L17" s="11">
        <f t="shared" si="28"/>
        <v>5736.2157665000004</v>
      </c>
      <c r="M17" s="11">
        <f t="shared" si="29"/>
        <v>324.55423350000001</v>
      </c>
      <c r="N17" s="11">
        <f t="shared" si="18"/>
        <v>-1074.2157665000004</v>
      </c>
      <c r="O17" s="15">
        <f t="shared" si="30"/>
        <v>2013.4457665</v>
      </c>
      <c r="P17" s="15">
        <v>2101.09</v>
      </c>
      <c r="Q17" s="15">
        <v>2013.45</v>
      </c>
      <c r="R17" s="16">
        <f t="shared" si="7"/>
        <v>1225</v>
      </c>
      <c r="S17" s="16">
        <f t="shared" si="10"/>
        <v>15750</v>
      </c>
    </row>
    <row r="18" spans="1:19" x14ac:dyDescent="0.25">
      <c r="A18" s="1" t="s">
        <v>42</v>
      </c>
      <c r="B18" s="16" t="s">
        <v>55</v>
      </c>
      <c r="C18" s="1">
        <v>7000</v>
      </c>
      <c r="D18" s="1">
        <v>1400</v>
      </c>
      <c r="E18" s="1">
        <f t="shared" si="23"/>
        <v>8400</v>
      </c>
      <c r="F18" s="11">
        <f t="shared" si="24"/>
        <v>4662</v>
      </c>
      <c r="G18" s="11">
        <f t="shared" si="25"/>
        <v>2338</v>
      </c>
      <c r="H18" s="3">
        <f>C18*0.2</f>
        <v>1400</v>
      </c>
      <c r="I18" s="3">
        <f t="shared" si="27"/>
        <v>3738</v>
      </c>
      <c r="J18" s="2">
        <f>Mortgage!A18</f>
        <v>40575</v>
      </c>
      <c r="K18" s="3">
        <f>Mortgage!B18</f>
        <v>6060.77</v>
      </c>
      <c r="L18" s="11">
        <f t="shared" si="28"/>
        <v>5736.2157665000004</v>
      </c>
      <c r="M18" s="11">
        <f t="shared" si="29"/>
        <v>324.55423350000001</v>
      </c>
      <c r="N18" s="11">
        <f t="shared" si="18"/>
        <v>-1074.2157665000004</v>
      </c>
      <c r="O18" s="15">
        <f t="shared" si="30"/>
        <v>2013.4457665</v>
      </c>
      <c r="P18" s="15">
        <v>2101.09</v>
      </c>
      <c r="Q18" s="15">
        <v>2013.45</v>
      </c>
      <c r="R18" s="16">
        <f t="shared" si="7"/>
        <v>1400</v>
      </c>
      <c r="S18" s="16">
        <f t="shared" si="10"/>
        <v>17150</v>
      </c>
    </row>
    <row r="19" spans="1:19" x14ac:dyDescent="0.25">
      <c r="A19" s="1" t="s">
        <v>43</v>
      </c>
      <c r="B19" s="16" t="s">
        <v>55</v>
      </c>
      <c r="C19" s="1">
        <v>8750</v>
      </c>
      <c r="D19" s="1">
        <f>C19*0.2</f>
        <v>1750</v>
      </c>
      <c r="E19" s="1">
        <f t="shared" si="23"/>
        <v>10500</v>
      </c>
      <c r="F19" s="11">
        <f t="shared" si="24"/>
        <v>5827.5</v>
      </c>
      <c r="G19" s="11">
        <f t="shared" si="25"/>
        <v>2922.5</v>
      </c>
      <c r="H19" s="3">
        <f>C19*0.2</f>
        <v>1750</v>
      </c>
      <c r="I19" s="3">
        <f t="shared" si="27"/>
        <v>4672.5</v>
      </c>
      <c r="J19" s="2">
        <f>Mortgage!A19</f>
        <v>40603</v>
      </c>
      <c r="K19" s="3">
        <f>Mortgage!B19</f>
        <v>6060.76</v>
      </c>
      <c r="L19" s="11">
        <f t="shared" si="28"/>
        <v>5736.2063020000005</v>
      </c>
      <c r="M19" s="11">
        <f t="shared" si="29"/>
        <v>324.553698</v>
      </c>
      <c r="N19" s="11">
        <f t="shared" si="18"/>
        <v>91.293697999999495</v>
      </c>
      <c r="O19" s="15">
        <f t="shared" si="30"/>
        <v>2597.9463019999998</v>
      </c>
      <c r="P19" s="15">
        <v>2101.09</v>
      </c>
      <c r="Q19" s="15">
        <v>2013.45</v>
      </c>
      <c r="R19" s="16">
        <f t="shared" si="7"/>
        <v>1750</v>
      </c>
      <c r="S19" s="16">
        <f t="shared" si="10"/>
        <v>18900</v>
      </c>
    </row>
    <row r="20" spans="1:19" x14ac:dyDescent="0.25">
      <c r="A20" s="1" t="s">
        <v>44</v>
      </c>
      <c r="B20" s="16" t="s">
        <v>55</v>
      </c>
      <c r="C20" s="1">
        <v>8750</v>
      </c>
      <c r="D20" s="1">
        <f>C20*0.2</f>
        <v>1750</v>
      </c>
      <c r="E20" s="1">
        <f>SUM(C20:D20)</f>
        <v>10500</v>
      </c>
      <c r="F20" s="11">
        <f>C20*0.418</f>
        <v>3657.5</v>
      </c>
      <c r="G20" s="11">
        <f>C20*0.582</f>
        <v>5092.5</v>
      </c>
      <c r="H20" s="3">
        <f>C20*0.2</f>
        <v>1750</v>
      </c>
      <c r="I20" s="3">
        <f>SUM(G20:H20)</f>
        <v>6842.5</v>
      </c>
      <c r="J20" s="2">
        <f>Mortgage!A20</f>
        <v>40634</v>
      </c>
      <c r="K20" s="3">
        <f>Mortgage!B20</f>
        <v>6060.77</v>
      </c>
      <c r="L20" s="11">
        <f>K20*0.7977</f>
        <v>4834.6762289999997</v>
      </c>
      <c r="M20" s="11">
        <f>K20*0.2023</f>
        <v>1226.0937710000001</v>
      </c>
      <c r="N20" s="11">
        <f t="shared" si="18"/>
        <v>-1177.1762289999997</v>
      </c>
      <c r="O20" s="15">
        <f>G20-M20</f>
        <v>3866.4062290000002</v>
      </c>
      <c r="P20" s="15">
        <v>2847.91</v>
      </c>
      <c r="Q20" s="15">
        <v>2101.09</v>
      </c>
      <c r="R20" s="16">
        <f t="shared" si="7"/>
        <v>1750</v>
      </c>
      <c r="S20" s="16">
        <f t="shared" si="10"/>
        <v>20650</v>
      </c>
    </row>
    <row r="21" spans="1:19" s="16" customFormat="1" x14ac:dyDescent="0.25">
      <c r="A21" s="1"/>
      <c r="C21" s="1"/>
      <c r="D21" s="1"/>
      <c r="E21" s="1"/>
      <c r="F21" s="17"/>
      <c r="G21" s="17"/>
      <c r="H21" s="3"/>
      <c r="I21" s="3"/>
      <c r="J21" s="10"/>
      <c r="K21" s="3"/>
      <c r="L21" s="17"/>
      <c r="M21" s="17"/>
      <c r="N21" s="17"/>
      <c r="O21" s="15"/>
      <c r="P21" s="15"/>
      <c r="Q21" s="15"/>
    </row>
    <row r="22" spans="1:19" x14ac:dyDescent="0.25">
      <c r="A22" s="1" t="s">
        <v>45</v>
      </c>
      <c r="B22" s="16" t="s">
        <v>55</v>
      </c>
      <c r="C22" s="1">
        <v>8750</v>
      </c>
      <c r="D22" s="1">
        <f>C22*0.2</f>
        <v>1750</v>
      </c>
      <c r="E22" s="1">
        <f t="shared" si="23"/>
        <v>10500</v>
      </c>
      <c r="F22" s="17">
        <f t="shared" ref="F22:F27" si="32">C22*0.418</f>
        <v>3657.5</v>
      </c>
      <c r="G22" s="17">
        <f t="shared" ref="G22:G27" si="33">C22*0.582</f>
        <v>5092.5</v>
      </c>
      <c r="H22" s="3">
        <f>C22*0.2</f>
        <v>1750</v>
      </c>
      <c r="I22" s="3">
        <f t="shared" si="27"/>
        <v>6842.5</v>
      </c>
      <c r="J22" s="2">
        <f>Mortgage!A22</f>
        <v>40664</v>
      </c>
      <c r="K22" s="3">
        <f>Mortgage!B22</f>
        <v>6060.77</v>
      </c>
      <c r="L22" s="17">
        <f t="shared" ref="L22:L26" si="34">K22*0.7977</f>
        <v>4834.6762289999997</v>
      </c>
      <c r="M22" s="17">
        <f t="shared" ref="M22:M26" si="35">K22*0.2023</f>
        <v>1226.0937710000001</v>
      </c>
      <c r="N22" s="11">
        <f t="shared" ref="N22:N33" si="36">F22-L22</f>
        <v>-1177.1762289999997</v>
      </c>
      <c r="O22" s="15">
        <f t="shared" si="30"/>
        <v>3866.4062290000002</v>
      </c>
      <c r="P22" s="15">
        <v>2847.91</v>
      </c>
      <c r="Q22" s="15">
        <v>2101.09</v>
      </c>
      <c r="R22" s="16">
        <f t="shared" si="7"/>
        <v>1750</v>
      </c>
      <c r="S22" s="16">
        <f>S20+R22</f>
        <v>22400</v>
      </c>
    </row>
    <row r="23" spans="1:19" x14ac:dyDescent="0.25">
      <c r="A23" s="1" t="s">
        <v>46</v>
      </c>
      <c r="B23" s="16" t="s">
        <v>55</v>
      </c>
      <c r="C23" s="1">
        <v>8750</v>
      </c>
      <c r="D23" s="1">
        <f t="shared" ref="D23:D26" si="37">C23*0.2</f>
        <v>1750</v>
      </c>
      <c r="E23" s="1">
        <f t="shared" ref="E23" si="38">SUM(C23:D23)</f>
        <v>10500</v>
      </c>
      <c r="F23" s="17">
        <f t="shared" si="32"/>
        <v>3657.5</v>
      </c>
      <c r="G23" s="17">
        <f t="shared" si="33"/>
        <v>5092.5</v>
      </c>
      <c r="H23" s="3">
        <f t="shared" ref="H23:H27" si="39">C23*0.2</f>
        <v>1750</v>
      </c>
      <c r="I23" s="3">
        <f t="shared" ref="I23:I24" si="40">SUM(G23:H23)</f>
        <v>6842.5</v>
      </c>
      <c r="J23" s="2">
        <f>Mortgage!A23</f>
        <v>40695</v>
      </c>
      <c r="K23" s="3">
        <f>Mortgage!B23</f>
        <v>6060.77</v>
      </c>
      <c r="L23" s="17">
        <f t="shared" si="34"/>
        <v>4834.6762289999997</v>
      </c>
      <c r="M23" s="17">
        <f t="shared" si="35"/>
        <v>1226.0937710000001</v>
      </c>
      <c r="N23" s="11">
        <f t="shared" si="36"/>
        <v>-1177.1762289999997</v>
      </c>
      <c r="O23" s="15">
        <f t="shared" ref="O23:O24" si="41">G23-M23</f>
        <v>3866.4062290000002</v>
      </c>
      <c r="P23" s="15">
        <v>2847.91</v>
      </c>
      <c r="Q23" s="15">
        <v>2101.09</v>
      </c>
      <c r="R23" s="16">
        <f t="shared" si="7"/>
        <v>1750</v>
      </c>
      <c r="S23" s="16">
        <f t="shared" si="10"/>
        <v>24150</v>
      </c>
    </row>
    <row r="24" spans="1:19" x14ac:dyDescent="0.25">
      <c r="A24" s="1" t="s">
        <v>47</v>
      </c>
      <c r="B24" s="16" t="s">
        <v>55</v>
      </c>
      <c r="C24" s="1">
        <v>8750</v>
      </c>
      <c r="D24" s="1">
        <f t="shared" si="37"/>
        <v>1750</v>
      </c>
      <c r="E24" s="1">
        <f>SUM(C24:D24)</f>
        <v>10500</v>
      </c>
      <c r="F24" s="17">
        <f t="shared" si="32"/>
        <v>3657.5</v>
      </c>
      <c r="G24" s="17">
        <f t="shared" si="33"/>
        <v>5092.5</v>
      </c>
      <c r="H24" s="3">
        <f t="shared" si="39"/>
        <v>1750</v>
      </c>
      <c r="I24" s="3">
        <f t="shared" si="40"/>
        <v>6842.5</v>
      </c>
      <c r="J24" s="2">
        <f>Mortgage!A24</f>
        <v>40725</v>
      </c>
      <c r="K24" s="3">
        <f>Mortgage!B24</f>
        <v>6060.77</v>
      </c>
      <c r="L24" s="17">
        <f t="shared" si="34"/>
        <v>4834.6762289999997</v>
      </c>
      <c r="M24" s="17">
        <f t="shared" si="35"/>
        <v>1226.0937710000001</v>
      </c>
      <c r="N24" s="11">
        <f t="shared" si="36"/>
        <v>-1177.1762289999997</v>
      </c>
      <c r="O24" s="15">
        <f t="shared" si="41"/>
        <v>3866.4062290000002</v>
      </c>
      <c r="P24" s="15">
        <v>2847.91</v>
      </c>
      <c r="Q24" s="15">
        <v>2101.09</v>
      </c>
      <c r="R24" s="16">
        <f t="shared" si="7"/>
        <v>1750</v>
      </c>
      <c r="S24" s="16">
        <f t="shared" si="10"/>
        <v>25900</v>
      </c>
    </row>
    <row r="25" spans="1:19" x14ac:dyDescent="0.25">
      <c r="A25" s="1" t="s">
        <v>48</v>
      </c>
      <c r="B25" s="16" t="s">
        <v>55</v>
      </c>
      <c r="C25" s="1">
        <v>8750</v>
      </c>
      <c r="D25" s="1">
        <f t="shared" si="37"/>
        <v>1750</v>
      </c>
      <c r="E25" s="1">
        <f t="shared" ref="E25:E27" si="42">SUM(C25:D25)</f>
        <v>10500</v>
      </c>
      <c r="F25" s="17">
        <f t="shared" si="32"/>
        <v>3657.5</v>
      </c>
      <c r="G25" s="17">
        <f t="shared" si="33"/>
        <v>5092.5</v>
      </c>
      <c r="H25" s="3">
        <f t="shared" si="39"/>
        <v>1750</v>
      </c>
      <c r="I25" s="3">
        <f t="shared" ref="I25:I27" si="43">SUM(G25:H25)</f>
        <v>6842.5</v>
      </c>
      <c r="J25" s="2">
        <f>Mortgage!A25</f>
        <v>40756</v>
      </c>
      <c r="K25" s="3">
        <f>Mortgage!B25</f>
        <v>6060.76</v>
      </c>
      <c r="L25" s="17">
        <f t="shared" si="34"/>
        <v>4834.6682520000004</v>
      </c>
      <c r="M25" s="17">
        <f t="shared" si="35"/>
        <v>1226.0917480000001</v>
      </c>
      <c r="N25" s="17">
        <f t="shared" si="36"/>
        <v>-1177.1682520000004</v>
      </c>
      <c r="O25" s="15">
        <f t="shared" ref="O25:O26" si="44">G25-M25</f>
        <v>3866.4082520000002</v>
      </c>
      <c r="P25" s="15">
        <v>2847.91</v>
      </c>
      <c r="Q25" s="15">
        <v>2101.09</v>
      </c>
      <c r="R25" s="16">
        <f t="shared" si="7"/>
        <v>1750</v>
      </c>
      <c r="S25" s="16">
        <f t="shared" si="10"/>
        <v>27650</v>
      </c>
    </row>
    <row r="26" spans="1:19" x14ac:dyDescent="0.25">
      <c r="A26" s="1" t="s">
        <v>49</v>
      </c>
      <c r="B26" s="16" t="s">
        <v>55</v>
      </c>
      <c r="C26" s="1">
        <v>8750</v>
      </c>
      <c r="D26" s="1">
        <f t="shared" si="37"/>
        <v>1750</v>
      </c>
      <c r="E26" s="1">
        <f t="shared" si="42"/>
        <v>10500</v>
      </c>
      <c r="F26" s="17">
        <f t="shared" si="32"/>
        <v>3657.5</v>
      </c>
      <c r="G26" s="17">
        <f t="shared" si="33"/>
        <v>5092.5</v>
      </c>
      <c r="H26" s="3">
        <f t="shared" si="39"/>
        <v>1750</v>
      </c>
      <c r="I26" s="3">
        <f t="shared" si="43"/>
        <v>6842.5</v>
      </c>
      <c r="J26" s="2">
        <f>Mortgage!A26</f>
        <v>40787</v>
      </c>
      <c r="K26" s="3">
        <f>Mortgage!B26</f>
        <v>6060.77</v>
      </c>
      <c r="L26" s="17">
        <f t="shared" si="34"/>
        <v>4834.6762289999997</v>
      </c>
      <c r="M26" s="17">
        <f t="shared" si="35"/>
        <v>1226.0937710000001</v>
      </c>
      <c r="N26" s="17">
        <f t="shared" si="36"/>
        <v>-1177.1762289999997</v>
      </c>
      <c r="O26" s="15">
        <f t="shared" si="44"/>
        <v>3866.4062290000002</v>
      </c>
      <c r="P26" s="15">
        <v>2847.91</v>
      </c>
      <c r="Q26" s="15">
        <v>2101.09</v>
      </c>
      <c r="R26" s="16">
        <f t="shared" si="7"/>
        <v>1750</v>
      </c>
      <c r="S26" s="16">
        <f t="shared" si="10"/>
        <v>29400</v>
      </c>
    </row>
    <row r="27" spans="1:19" x14ac:dyDescent="0.25">
      <c r="A27" s="1" t="s">
        <v>50</v>
      </c>
      <c r="B27" s="16" t="s">
        <v>55</v>
      </c>
      <c r="C27" s="1">
        <v>8750</v>
      </c>
      <c r="D27" s="1">
        <f>C27*0.2</f>
        <v>1750</v>
      </c>
      <c r="E27" s="1">
        <f t="shared" si="42"/>
        <v>10500</v>
      </c>
      <c r="F27" s="17">
        <f t="shared" si="32"/>
        <v>3657.5</v>
      </c>
      <c r="G27" s="17">
        <f t="shared" si="33"/>
        <v>5092.5</v>
      </c>
      <c r="H27" s="3">
        <f t="shared" si="39"/>
        <v>1750</v>
      </c>
      <c r="I27" s="3">
        <f t="shared" si="43"/>
        <v>6842.5</v>
      </c>
      <c r="J27" s="2">
        <f>Mortgage!A27</f>
        <v>40817</v>
      </c>
      <c r="K27" s="3">
        <f>Mortgage!B27</f>
        <v>6060.77</v>
      </c>
      <c r="L27" s="17">
        <f t="shared" ref="L27" si="45">K27*0.7977</f>
        <v>4834.6762289999997</v>
      </c>
      <c r="M27" s="17">
        <f t="shared" ref="M27" si="46">K27*0.2023</f>
        <v>1226.0937710000001</v>
      </c>
      <c r="N27" s="17">
        <f t="shared" si="36"/>
        <v>-1177.1762289999997</v>
      </c>
      <c r="O27" s="15">
        <f t="shared" ref="O27:O33" si="47">G27-M27+D27</f>
        <v>5616.4062290000002</v>
      </c>
      <c r="R27" s="16"/>
      <c r="S27" s="16">
        <f>S26+R27</f>
        <v>29400</v>
      </c>
    </row>
    <row r="28" spans="1:19" x14ac:dyDescent="0.25">
      <c r="A28" s="1" t="s">
        <v>52</v>
      </c>
      <c r="B28" s="16" t="s">
        <v>55</v>
      </c>
      <c r="C28" s="1">
        <v>8750</v>
      </c>
      <c r="D28" s="1">
        <f>C28*0.2</f>
        <v>1750</v>
      </c>
      <c r="E28" s="1">
        <f>SUM(C28:D28)</f>
        <v>10500</v>
      </c>
      <c r="F28" s="17">
        <f t="shared" ref="F28" si="48">C28*0.418</f>
        <v>3657.5</v>
      </c>
      <c r="G28" s="17">
        <f t="shared" ref="G28" si="49">C28*0.582</f>
        <v>5092.5</v>
      </c>
      <c r="H28" s="3">
        <f t="shared" ref="H28" si="50">C28*0.2</f>
        <v>1750</v>
      </c>
      <c r="I28" s="3">
        <f t="shared" ref="I28" si="51">SUM(G28:H28)</f>
        <v>6842.5</v>
      </c>
      <c r="J28" s="2">
        <f>Mortgage!A28</f>
        <v>40848</v>
      </c>
      <c r="K28" s="3">
        <f>Mortgage!B28</f>
        <v>6060.77</v>
      </c>
      <c r="L28" s="17">
        <f t="shared" ref="L28" si="52">K28*0.7977</f>
        <v>4834.6762289999997</v>
      </c>
      <c r="M28" s="17">
        <f t="shared" ref="M28" si="53">K28*0.2023</f>
        <v>1226.0937710000001</v>
      </c>
      <c r="N28" s="17">
        <f t="shared" si="36"/>
        <v>-1177.1762289999997</v>
      </c>
      <c r="O28" s="15">
        <f t="shared" si="47"/>
        <v>5616.4062290000002</v>
      </c>
    </row>
    <row r="29" spans="1:19" x14ac:dyDescent="0.25">
      <c r="A29" s="1" t="s">
        <v>53</v>
      </c>
      <c r="B29" s="16" t="s">
        <v>55</v>
      </c>
      <c r="C29" s="1">
        <v>8750</v>
      </c>
      <c r="D29" s="1">
        <f t="shared" ref="D29:D31" si="54">C29*0.2</f>
        <v>1750</v>
      </c>
      <c r="E29" s="1">
        <f t="shared" ref="E29:E31" si="55">SUM(C29:D29)</f>
        <v>10500</v>
      </c>
      <c r="F29" s="17">
        <f t="shared" ref="F29:F30" si="56">C29*0.418</f>
        <v>3657.5</v>
      </c>
      <c r="G29" s="17">
        <f t="shared" ref="G29:G30" si="57">C29*0.582</f>
        <v>5092.5</v>
      </c>
      <c r="H29" s="3">
        <f t="shared" ref="H29:H30" si="58">C29*0.2</f>
        <v>1750</v>
      </c>
      <c r="I29" s="3">
        <f t="shared" ref="I29:I30" si="59">SUM(G29:H29)</f>
        <v>6842.5</v>
      </c>
      <c r="J29" s="2">
        <f>Mortgage!A29</f>
        <v>40878</v>
      </c>
      <c r="K29" s="3">
        <f>Mortgage!B29</f>
        <v>6060.77</v>
      </c>
      <c r="L29" s="17">
        <f t="shared" ref="L29:L30" si="60">K29*0.7977</f>
        <v>4834.6762289999997</v>
      </c>
      <c r="M29" s="17">
        <f t="shared" ref="M29:M30" si="61">K29*0.2023</f>
        <v>1226.0937710000001</v>
      </c>
      <c r="N29" s="17">
        <f t="shared" si="36"/>
        <v>-1177.1762289999997</v>
      </c>
      <c r="O29" s="15">
        <f t="shared" si="47"/>
        <v>5616.4062290000002</v>
      </c>
    </row>
    <row r="30" spans="1:19" x14ac:dyDescent="0.25">
      <c r="A30" s="1" t="s">
        <v>54</v>
      </c>
      <c r="B30" s="16" t="s">
        <v>55</v>
      </c>
      <c r="C30" s="1">
        <v>8750</v>
      </c>
      <c r="D30" s="1">
        <f t="shared" si="54"/>
        <v>1750</v>
      </c>
      <c r="E30" s="1">
        <f t="shared" si="55"/>
        <v>10500</v>
      </c>
      <c r="F30" s="17">
        <f t="shared" si="56"/>
        <v>3657.5</v>
      </c>
      <c r="G30" s="17">
        <f t="shared" si="57"/>
        <v>5092.5</v>
      </c>
      <c r="H30" s="3">
        <f t="shared" si="58"/>
        <v>1750</v>
      </c>
      <c r="I30" s="3">
        <f t="shared" si="59"/>
        <v>6842.5</v>
      </c>
      <c r="J30" s="10" t="s">
        <v>59</v>
      </c>
      <c r="K30" s="3">
        <f>Mortgage!B30</f>
        <v>6060.76</v>
      </c>
      <c r="L30" s="17">
        <f t="shared" si="60"/>
        <v>4834.6682520000004</v>
      </c>
      <c r="M30" s="17">
        <f t="shared" si="61"/>
        <v>1226.0917480000001</v>
      </c>
      <c r="N30" s="17">
        <f t="shared" si="36"/>
        <v>-1177.1682520000004</v>
      </c>
      <c r="O30" s="15">
        <f t="shared" si="47"/>
        <v>5616.4082520000002</v>
      </c>
    </row>
    <row r="31" spans="1:19" x14ac:dyDescent="0.25">
      <c r="A31" s="1" t="s">
        <v>56</v>
      </c>
      <c r="B31" s="16" t="s">
        <v>55</v>
      </c>
      <c r="C31" s="1">
        <v>8750</v>
      </c>
      <c r="D31" s="1">
        <f t="shared" si="54"/>
        <v>1750</v>
      </c>
      <c r="E31" s="1">
        <f t="shared" si="55"/>
        <v>10500</v>
      </c>
      <c r="F31" s="17">
        <f t="shared" ref="F31:F33" si="62">C31*0.418</f>
        <v>3657.5</v>
      </c>
      <c r="G31" s="17">
        <f t="shared" ref="G31:G33" si="63">C31*0.582</f>
        <v>5092.5</v>
      </c>
      <c r="H31" s="3">
        <f t="shared" ref="H31:H33" si="64">C31*0.2</f>
        <v>1750</v>
      </c>
      <c r="I31" s="3">
        <f t="shared" ref="I31:I33" si="65">SUM(G31:H31)</f>
        <v>6842.5</v>
      </c>
      <c r="J31" s="10" t="s">
        <v>60</v>
      </c>
      <c r="K31" s="3">
        <f>Mortgage!B31</f>
        <v>6060.77</v>
      </c>
      <c r="L31" s="17">
        <f t="shared" ref="L31:L33" si="66">K31*0.7977</f>
        <v>4834.6762289999997</v>
      </c>
      <c r="M31" s="17">
        <f t="shared" ref="M31:M33" si="67">K31*0.2023</f>
        <v>1226.0937710000001</v>
      </c>
      <c r="N31" s="17">
        <f t="shared" si="36"/>
        <v>-1177.1762289999997</v>
      </c>
      <c r="O31" s="15">
        <f t="shared" si="47"/>
        <v>5616.4062290000002</v>
      </c>
    </row>
    <row r="32" spans="1:19" x14ac:dyDescent="0.25">
      <c r="A32" s="1" t="s">
        <v>58</v>
      </c>
      <c r="B32" s="16" t="s">
        <v>55</v>
      </c>
      <c r="C32" s="1">
        <v>8750</v>
      </c>
      <c r="D32" s="1">
        <f t="shared" ref="D32:D33" si="68">C32*0.2</f>
        <v>1750</v>
      </c>
      <c r="E32" s="1">
        <f t="shared" ref="E32:E33" si="69">SUM(C32:D32)</f>
        <v>10500</v>
      </c>
      <c r="F32" s="17">
        <f t="shared" si="62"/>
        <v>3657.5</v>
      </c>
      <c r="G32" s="17">
        <f t="shared" si="63"/>
        <v>5092.5</v>
      </c>
      <c r="H32" s="3">
        <f t="shared" si="64"/>
        <v>1750</v>
      </c>
      <c r="I32" s="3">
        <f t="shared" si="65"/>
        <v>6842.5</v>
      </c>
      <c r="J32" s="10" t="s">
        <v>61</v>
      </c>
      <c r="K32" s="3">
        <f>Mortgage!B32</f>
        <v>6060.76</v>
      </c>
      <c r="L32" s="17">
        <f t="shared" si="66"/>
        <v>4834.6682520000004</v>
      </c>
      <c r="M32" s="17">
        <f t="shared" si="67"/>
        <v>1226.0917480000001</v>
      </c>
      <c r="N32" s="17">
        <f t="shared" si="36"/>
        <v>-1177.1682520000004</v>
      </c>
      <c r="O32" s="15">
        <f t="shared" si="47"/>
        <v>5616.4082520000002</v>
      </c>
    </row>
    <row r="33" spans="1:17" x14ac:dyDescent="0.25">
      <c r="A33" s="1" t="s">
        <v>57</v>
      </c>
      <c r="B33" s="16" t="s">
        <v>55</v>
      </c>
      <c r="C33" s="1">
        <v>8750</v>
      </c>
      <c r="D33" s="1">
        <f t="shared" si="68"/>
        <v>1750</v>
      </c>
      <c r="E33" s="1">
        <f t="shared" si="69"/>
        <v>10500</v>
      </c>
      <c r="F33" s="17">
        <f t="shared" si="62"/>
        <v>3657.5</v>
      </c>
      <c r="G33" s="17">
        <f t="shared" si="63"/>
        <v>5092.5</v>
      </c>
      <c r="H33" s="3">
        <f t="shared" si="64"/>
        <v>1750</v>
      </c>
      <c r="I33" s="3">
        <f t="shared" si="65"/>
        <v>6842.5</v>
      </c>
      <c r="J33" s="10" t="s">
        <v>62</v>
      </c>
      <c r="K33" s="3">
        <f>Mortgage!B33</f>
        <v>6060.77</v>
      </c>
      <c r="L33" s="17">
        <f t="shared" si="66"/>
        <v>4834.6762289999997</v>
      </c>
      <c r="M33" s="17">
        <f t="shared" si="67"/>
        <v>1226.0937710000001</v>
      </c>
      <c r="N33" s="17">
        <f t="shared" si="36"/>
        <v>-1177.1762289999997</v>
      </c>
      <c r="O33" s="15">
        <f t="shared" si="47"/>
        <v>5616.4062290000002</v>
      </c>
    </row>
    <row r="34" spans="1:17" s="16" customFormat="1" x14ac:dyDescent="0.25">
      <c r="A34" s="1"/>
      <c r="C34" s="1"/>
      <c r="D34" s="1"/>
      <c r="E34" s="1"/>
      <c r="F34" s="17"/>
      <c r="G34" s="17"/>
      <c r="H34" s="3"/>
      <c r="I34" s="3"/>
      <c r="J34" s="10"/>
      <c r="K34" s="3"/>
      <c r="L34" s="17"/>
      <c r="M34" s="17"/>
      <c r="N34" s="17"/>
      <c r="O34" s="15"/>
      <c r="P34" s="15"/>
      <c r="Q34" s="15"/>
    </row>
    <row r="35" spans="1:17" x14ac:dyDescent="0.25">
      <c r="A35" s="1" t="s">
        <v>63</v>
      </c>
      <c r="B35" s="16" t="s">
        <v>55</v>
      </c>
      <c r="C35" s="1">
        <v>8750</v>
      </c>
      <c r="D35" s="1">
        <f t="shared" ref="D35:D38" si="70">C35*0.2</f>
        <v>1750</v>
      </c>
      <c r="E35" s="1">
        <f t="shared" ref="E35:E38" si="71">SUM(C35:D35)</f>
        <v>10500</v>
      </c>
      <c r="F35" s="17">
        <f>C35*0.034</f>
        <v>297.5</v>
      </c>
      <c r="G35" s="17">
        <f>C35*0.966</f>
        <v>8452.5</v>
      </c>
      <c r="H35" s="3">
        <f t="shared" ref="H35" si="72">C35*0.2</f>
        <v>1750</v>
      </c>
      <c r="I35" s="3">
        <f t="shared" ref="I35" si="73">SUM(G35:H35)</f>
        <v>10202.5</v>
      </c>
      <c r="J35" s="2">
        <f>Mortgage!A35</f>
        <v>41030</v>
      </c>
      <c r="K35" s="3">
        <f>Mortgage!B35</f>
        <v>6060.77</v>
      </c>
      <c r="L35" s="17">
        <f>K35*0.5779</f>
        <v>3502.5189829999999</v>
      </c>
      <c r="M35" s="17">
        <f>K35*0.4221</f>
        <v>2558.251017</v>
      </c>
      <c r="N35" s="17">
        <f>F35-L35</f>
        <v>-3205.0189829999999</v>
      </c>
      <c r="O35" s="15">
        <f>G35-M35+D35</f>
        <v>7644.2489829999995</v>
      </c>
      <c r="P35" s="15">
        <f>O35-5616.41</f>
        <v>2027.8389829999996</v>
      </c>
      <c r="Q35" s="15">
        <f>Q34+P35</f>
        <v>2027.8389829999996</v>
      </c>
    </row>
    <row r="36" spans="1:17" x14ac:dyDescent="0.25">
      <c r="A36" s="1" t="s">
        <v>64</v>
      </c>
      <c r="B36" s="16" t="s">
        <v>55</v>
      </c>
      <c r="C36" s="1">
        <v>8750</v>
      </c>
      <c r="D36" s="1">
        <f t="shared" si="70"/>
        <v>1750</v>
      </c>
      <c r="E36" s="1">
        <f t="shared" si="71"/>
        <v>10500</v>
      </c>
      <c r="F36" s="17">
        <f t="shared" ref="F36:F42" si="74">C36*0.034</f>
        <v>297.5</v>
      </c>
      <c r="G36" s="17">
        <f t="shared" ref="G36:G42" si="75">C36*0.966</f>
        <v>8452.5</v>
      </c>
      <c r="H36" s="3">
        <f t="shared" ref="H36:H42" si="76">C36*0.2</f>
        <v>1750</v>
      </c>
      <c r="I36" s="3">
        <f t="shared" ref="I36:I42" si="77">SUM(G36:H36)</f>
        <v>10202.5</v>
      </c>
      <c r="J36" s="2">
        <f>Mortgage!A36</f>
        <v>41061</v>
      </c>
      <c r="K36" s="3">
        <f>Mortgage!B36</f>
        <v>6060.77</v>
      </c>
      <c r="L36" s="17">
        <f t="shared" ref="L36:L42" si="78">K36*0.5779</f>
        <v>3502.5189829999999</v>
      </c>
      <c r="M36" s="17">
        <f t="shared" ref="M36:M42" si="79">K36*0.4221</f>
        <v>2558.251017</v>
      </c>
      <c r="N36" s="17">
        <f t="shared" ref="N36:N42" si="80">F36-L36</f>
        <v>-3205.0189829999999</v>
      </c>
      <c r="O36" s="15">
        <f t="shared" ref="O36:O42" si="81">G36-M36+D36</f>
        <v>7644.2489829999995</v>
      </c>
      <c r="P36" s="15">
        <f t="shared" ref="P36:P43" si="82">O36-5616.41</f>
        <v>2027.8389829999996</v>
      </c>
      <c r="Q36" s="15">
        <f t="shared" ref="Q36:Q43" si="83">Q35+P36</f>
        <v>4055.6779659999993</v>
      </c>
    </row>
    <row r="37" spans="1:17" x14ac:dyDescent="0.25">
      <c r="A37" s="1" t="s">
        <v>65</v>
      </c>
      <c r="B37" s="16" t="s">
        <v>55</v>
      </c>
      <c r="C37" s="1">
        <v>8750</v>
      </c>
      <c r="D37" s="1">
        <f t="shared" si="70"/>
        <v>1750</v>
      </c>
      <c r="E37" s="1">
        <f t="shared" si="71"/>
        <v>10500</v>
      </c>
      <c r="F37" s="17">
        <f t="shared" si="74"/>
        <v>297.5</v>
      </c>
      <c r="G37" s="17">
        <f t="shared" si="75"/>
        <v>8452.5</v>
      </c>
      <c r="H37" s="3">
        <f t="shared" si="76"/>
        <v>1750</v>
      </c>
      <c r="I37" s="3">
        <f t="shared" si="77"/>
        <v>10202.5</v>
      </c>
      <c r="J37" s="2">
        <f>Mortgage!A37</f>
        <v>41091</v>
      </c>
      <c r="K37" s="3">
        <f>Mortgage!B37</f>
        <v>6060.77</v>
      </c>
      <c r="L37" s="17">
        <f t="shared" si="78"/>
        <v>3502.5189829999999</v>
      </c>
      <c r="M37" s="17">
        <f t="shared" si="79"/>
        <v>2558.251017</v>
      </c>
      <c r="N37" s="17">
        <f t="shared" si="80"/>
        <v>-3205.0189829999999</v>
      </c>
      <c r="O37" s="15">
        <f t="shared" si="81"/>
        <v>7644.2489829999995</v>
      </c>
      <c r="P37" s="15">
        <f t="shared" si="82"/>
        <v>2027.8389829999996</v>
      </c>
      <c r="Q37" s="15">
        <f t="shared" si="83"/>
        <v>6083.5169489999989</v>
      </c>
    </row>
    <row r="38" spans="1:17" x14ac:dyDescent="0.25">
      <c r="A38" s="1" t="s">
        <v>66</v>
      </c>
      <c r="B38" s="16" t="s">
        <v>55</v>
      </c>
      <c r="C38" s="1">
        <v>8750</v>
      </c>
      <c r="D38" s="1">
        <f t="shared" si="70"/>
        <v>1750</v>
      </c>
      <c r="E38" s="1">
        <f t="shared" si="71"/>
        <v>10500</v>
      </c>
      <c r="F38" s="17">
        <f t="shared" si="74"/>
        <v>297.5</v>
      </c>
      <c r="G38" s="17">
        <f t="shared" si="75"/>
        <v>8452.5</v>
      </c>
      <c r="H38" s="3">
        <f t="shared" si="76"/>
        <v>1750</v>
      </c>
      <c r="I38" s="3">
        <f t="shared" si="77"/>
        <v>10202.5</v>
      </c>
      <c r="J38" s="2">
        <f>Mortgage!A38</f>
        <v>41122</v>
      </c>
      <c r="K38" s="3">
        <f>Mortgage!B38</f>
        <v>6060.76</v>
      </c>
      <c r="L38" s="17">
        <f t="shared" si="78"/>
        <v>3502.5132039999999</v>
      </c>
      <c r="M38" s="17">
        <f t="shared" si="79"/>
        <v>2558.2467959999999</v>
      </c>
      <c r="N38" s="17">
        <f t="shared" si="80"/>
        <v>-3205.0132039999999</v>
      </c>
      <c r="O38" s="15">
        <f t="shared" si="81"/>
        <v>7644.2532040000006</v>
      </c>
      <c r="P38" s="15">
        <f t="shared" si="82"/>
        <v>2027.8432040000007</v>
      </c>
      <c r="Q38" s="15">
        <f t="shared" si="83"/>
        <v>8111.3601529999996</v>
      </c>
    </row>
    <row r="39" spans="1:17" x14ac:dyDescent="0.25">
      <c r="A39" s="1" t="s">
        <v>67</v>
      </c>
      <c r="B39" s="16" t="s">
        <v>55</v>
      </c>
      <c r="C39" s="1">
        <v>8750</v>
      </c>
      <c r="D39" s="1">
        <f t="shared" ref="D39:D42" si="84">C39*0.2</f>
        <v>1750</v>
      </c>
      <c r="E39" s="1">
        <f t="shared" ref="E39:E42" si="85">SUM(C39:D39)</f>
        <v>10500</v>
      </c>
      <c r="F39" s="17">
        <f t="shared" si="74"/>
        <v>297.5</v>
      </c>
      <c r="G39" s="17">
        <f t="shared" si="75"/>
        <v>8452.5</v>
      </c>
      <c r="H39" s="3">
        <f t="shared" si="76"/>
        <v>1750</v>
      </c>
      <c r="I39" s="3">
        <f t="shared" si="77"/>
        <v>10202.5</v>
      </c>
      <c r="J39" s="2">
        <f>Mortgage!A39</f>
        <v>41153</v>
      </c>
      <c r="K39" s="3">
        <f>Mortgage!B39</f>
        <v>6060.77</v>
      </c>
      <c r="L39" s="17">
        <f t="shared" si="78"/>
        <v>3502.5189829999999</v>
      </c>
      <c r="M39" s="17">
        <f t="shared" si="79"/>
        <v>2558.251017</v>
      </c>
      <c r="N39" s="17">
        <f t="shared" si="80"/>
        <v>-3205.0189829999999</v>
      </c>
      <c r="O39" s="15">
        <f t="shared" si="81"/>
        <v>7644.2489829999995</v>
      </c>
      <c r="P39" s="15">
        <f t="shared" si="82"/>
        <v>2027.8389829999996</v>
      </c>
      <c r="Q39" s="15">
        <f t="shared" si="83"/>
        <v>10139.199135999999</v>
      </c>
    </row>
    <row r="40" spans="1:17" x14ac:dyDescent="0.25">
      <c r="A40" s="1" t="s">
        <v>68</v>
      </c>
      <c r="B40" s="16" t="s">
        <v>55</v>
      </c>
      <c r="C40" s="1">
        <v>8750</v>
      </c>
      <c r="D40" s="1">
        <f t="shared" si="84"/>
        <v>1750</v>
      </c>
      <c r="E40" s="1">
        <f t="shared" si="85"/>
        <v>10500</v>
      </c>
      <c r="F40" s="17">
        <f t="shared" si="74"/>
        <v>297.5</v>
      </c>
      <c r="G40" s="17">
        <f t="shared" si="75"/>
        <v>8452.5</v>
      </c>
      <c r="H40" s="3">
        <f t="shared" si="76"/>
        <v>1750</v>
      </c>
      <c r="I40" s="3">
        <f t="shared" si="77"/>
        <v>10202.5</v>
      </c>
      <c r="J40" s="2">
        <f>Mortgage!A40</f>
        <v>41183</v>
      </c>
      <c r="K40" s="3">
        <f>Mortgage!B40</f>
        <v>6060.77</v>
      </c>
      <c r="L40" s="17">
        <f t="shared" si="78"/>
        <v>3502.5189829999999</v>
      </c>
      <c r="M40" s="17">
        <f t="shared" si="79"/>
        <v>2558.251017</v>
      </c>
      <c r="N40" s="17">
        <f t="shared" si="80"/>
        <v>-3205.0189829999999</v>
      </c>
      <c r="O40" s="15">
        <f t="shared" si="81"/>
        <v>7644.2489829999995</v>
      </c>
      <c r="P40" s="15">
        <f t="shared" si="82"/>
        <v>2027.8389829999996</v>
      </c>
      <c r="Q40" s="15">
        <f t="shared" si="83"/>
        <v>12167.038118999999</v>
      </c>
    </row>
    <row r="41" spans="1:17" x14ac:dyDescent="0.25">
      <c r="A41" s="1" t="s">
        <v>69</v>
      </c>
      <c r="B41" s="16" t="s">
        <v>55</v>
      </c>
      <c r="C41" s="1">
        <v>8750</v>
      </c>
      <c r="D41" s="1">
        <f t="shared" si="84"/>
        <v>1750</v>
      </c>
      <c r="E41" s="1">
        <f t="shared" si="85"/>
        <v>10500</v>
      </c>
      <c r="F41" s="17">
        <f t="shared" si="74"/>
        <v>297.5</v>
      </c>
      <c r="G41" s="17">
        <f t="shared" si="75"/>
        <v>8452.5</v>
      </c>
      <c r="H41" s="3">
        <f t="shared" si="76"/>
        <v>1750</v>
      </c>
      <c r="I41" s="3">
        <f t="shared" si="77"/>
        <v>10202.5</v>
      </c>
      <c r="J41" s="2">
        <f>Mortgage!A41</f>
        <v>41214</v>
      </c>
      <c r="K41" s="3">
        <f>Mortgage!B41</f>
        <v>6060.76</v>
      </c>
      <c r="L41" s="17">
        <f t="shared" si="78"/>
        <v>3502.5132039999999</v>
      </c>
      <c r="M41" s="17">
        <f t="shared" si="79"/>
        <v>2558.2467959999999</v>
      </c>
      <c r="N41" s="17">
        <f t="shared" si="80"/>
        <v>-3205.0132039999999</v>
      </c>
      <c r="O41" s="15">
        <f t="shared" si="81"/>
        <v>7644.2532040000006</v>
      </c>
      <c r="P41" s="15">
        <f t="shared" si="82"/>
        <v>2027.8432040000007</v>
      </c>
      <c r="Q41" s="15">
        <f t="shared" si="83"/>
        <v>14194.881323</v>
      </c>
    </row>
    <row r="42" spans="1:17" x14ac:dyDescent="0.25">
      <c r="A42" s="1" t="s">
        <v>70</v>
      </c>
      <c r="B42" s="16" t="s">
        <v>55</v>
      </c>
      <c r="C42" s="1">
        <v>8750</v>
      </c>
      <c r="D42" s="1">
        <f t="shared" si="84"/>
        <v>1750</v>
      </c>
      <c r="E42" s="1">
        <f t="shared" si="85"/>
        <v>10500</v>
      </c>
      <c r="F42" s="17">
        <f t="shared" si="74"/>
        <v>297.5</v>
      </c>
      <c r="G42" s="17">
        <f t="shared" si="75"/>
        <v>8452.5</v>
      </c>
      <c r="H42" s="3">
        <f t="shared" si="76"/>
        <v>1750</v>
      </c>
      <c r="I42" s="3">
        <f t="shared" si="77"/>
        <v>10202.5</v>
      </c>
      <c r="J42" s="2">
        <f>Mortgage!A42</f>
        <v>41244</v>
      </c>
      <c r="K42" s="3">
        <f>Mortgage!B42</f>
        <v>6060.77</v>
      </c>
      <c r="L42" s="17">
        <f t="shared" si="78"/>
        <v>3502.5189829999999</v>
      </c>
      <c r="M42" s="17">
        <f t="shared" si="79"/>
        <v>2558.251017</v>
      </c>
      <c r="N42" s="17">
        <f t="shared" si="80"/>
        <v>-3205.0189829999999</v>
      </c>
      <c r="O42" s="15">
        <f t="shared" si="81"/>
        <v>7644.2489829999995</v>
      </c>
      <c r="P42" s="15">
        <f t="shared" si="82"/>
        <v>2027.8389829999996</v>
      </c>
      <c r="Q42" s="15">
        <f t="shared" si="83"/>
        <v>16222.720305999999</v>
      </c>
    </row>
    <row r="43" spans="1:17" x14ac:dyDescent="0.25">
      <c r="A43" s="1" t="s">
        <v>71</v>
      </c>
      <c r="B43" s="16" t="s">
        <v>55</v>
      </c>
      <c r="C43" s="1">
        <v>8750</v>
      </c>
      <c r="D43" s="1">
        <f t="shared" ref="D43" si="86">C43*0.2</f>
        <v>1750</v>
      </c>
      <c r="E43" s="1">
        <f t="shared" ref="E43" si="87">SUM(C43:D43)</f>
        <v>10500</v>
      </c>
      <c r="F43" s="17">
        <f t="shared" ref="F43" si="88">C43*0.034</f>
        <v>297.5</v>
      </c>
      <c r="G43" s="17">
        <f t="shared" ref="G43" si="89">C43*0.966</f>
        <v>8452.5</v>
      </c>
      <c r="H43" s="3">
        <f t="shared" ref="H43" si="90">C43*0.2</f>
        <v>1750</v>
      </c>
      <c r="I43" s="3">
        <f t="shared" ref="I43" si="91">SUM(G43:H43)</f>
        <v>10202.5</v>
      </c>
      <c r="J43" s="2">
        <f>Mortgage!A43</f>
        <v>41275</v>
      </c>
      <c r="K43" s="3">
        <f>Mortgage!B43</f>
        <v>6060.76</v>
      </c>
      <c r="L43" s="17">
        <f t="shared" ref="L43" si="92">K43*0.5779</f>
        <v>3502.5132039999999</v>
      </c>
      <c r="M43" s="17">
        <f t="shared" ref="M43" si="93">K43*0.4221</f>
        <v>2558.2467959999999</v>
      </c>
      <c r="N43" s="17">
        <f t="shared" ref="N43" si="94">F43-L43</f>
        <v>-3205.0132039999999</v>
      </c>
      <c r="O43" s="15">
        <f t="shared" ref="O43" si="95">G43-M43+D43</f>
        <v>7644.2532040000006</v>
      </c>
      <c r="P43" s="15">
        <f t="shared" si="82"/>
        <v>2027.8432040000007</v>
      </c>
      <c r="Q43" s="15">
        <f t="shared" si="83"/>
        <v>18250.56351</v>
      </c>
    </row>
  </sheetData>
  <printOptions gridLines="1"/>
  <pageMargins left="0" right="0" top="0.55118110236220474" bottom="0.15748031496062992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Mortgage</vt:lpstr>
      <vt:lpstr>Rent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2013-01-23T09:38:50Z</cp:lastPrinted>
  <dcterms:created xsi:type="dcterms:W3CDTF">2009-09-02T11:57:53Z</dcterms:created>
  <dcterms:modified xsi:type="dcterms:W3CDTF">2013-01-23T09:39:48Z</dcterms:modified>
</cp:coreProperties>
</file>