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TA\DOCS\S &amp; R Clients\Class Technology Solutions Limited\Sympatico\"/>
    </mc:Choice>
  </mc:AlternateContent>
  <xr:revisionPtr revIDLastSave="0" documentId="13_ncr:1_{93A73756-DB5B-4BBD-BAE9-8F18D7C7DE95}" xr6:coauthVersionLast="34" xr6:coauthVersionMax="34" xr10:uidLastSave="{00000000-0000-0000-0000-000000000000}"/>
  <bookViews>
    <workbookView xWindow="0" yWindow="0" windowWidth="14370" windowHeight="7050" xr2:uid="{F6AB7336-4228-4833-B773-E79C5A4655A2}"/>
  </bookViews>
  <sheets>
    <sheet name="25% withdrawal from pension sch" sheetId="1" r:id="rId1"/>
    <sheet name="Sheet1" sheetId="4" r:id="rId2"/>
    <sheet name="Sheet3" sheetId="3" r:id="rId3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54" i="1" l="1"/>
  <c r="U53" i="1"/>
  <c r="U49" i="1"/>
  <c r="T54" i="1"/>
  <c r="T53" i="1"/>
  <c r="T51" i="1"/>
  <c r="T50" i="1"/>
  <c r="N54" i="1"/>
  <c r="N53" i="1"/>
  <c r="N49" i="1"/>
  <c r="T49" i="1"/>
  <c r="T48" i="1"/>
  <c r="T47" i="1"/>
  <c r="N48" i="1"/>
  <c r="N47" i="1"/>
  <c r="H54" i="1"/>
  <c r="H53" i="1"/>
  <c r="H48" i="1"/>
  <c r="H49" i="1"/>
  <c r="U38" i="1"/>
  <c r="T38" i="1"/>
  <c r="N38" i="1"/>
  <c r="H38" i="1"/>
  <c r="N34" i="1"/>
  <c r="H34" i="1"/>
  <c r="T34" i="1"/>
  <c r="T31" i="1" l="1"/>
  <c r="T29" i="1"/>
  <c r="D25" i="1"/>
  <c r="N9" i="1"/>
  <c r="T26" i="1" l="1"/>
  <c r="T28" i="1"/>
  <c r="F14" i="1"/>
  <c r="J14" i="1" s="1"/>
  <c r="H22" i="1" s="1"/>
  <c r="F12" i="1"/>
  <c r="F13" i="1" s="1"/>
  <c r="T13" i="1" s="1"/>
  <c r="H9" i="1"/>
  <c r="I9" i="1" s="1"/>
  <c r="T9" i="1" l="1"/>
  <c r="O9" i="1"/>
  <c r="P14" i="1"/>
  <c r="T14" i="1" s="1"/>
  <c r="H21" i="1"/>
  <c r="H17" i="1"/>
  <c r="H23" i="1"/>
  <c r="H20" i="1"/>
  <c r="H18" i="1"/>
  <c r="H19" i="1"/>
  <c r="H25" i="1" l="1"/>
  <c r="T23" i="1"/>
  <c r="N19" i="1"/>
  <c r="T19" i="1" s="1"/>
  <c r="N23" i="1"/>
  <c r="N20" i="1"/>
  <c r="N17" i="1"/>
  <c r="N21" i="1"/>
  <c r="T21" i="1" s="1"/>
  <c r="N18" i="1"/>
  <c r="N22" i="1"/>
  <c r="T22" i="1" s="1"/>
  <c r="T20" i="1"/>
  <c r="T18" i="1"/>
  <c r="N25" i="1" l="1"/>
  <c r="T17" i="1"/>
  <c r="T25" i="1" s="1"/>
  <c r="U27" i="1" s="1"/>
  <c r="H27" i="1"/>
  <c r="U25" i="1"/>
  <c r="I25" i="1"/>
  <c r="O25" i="1" l="1"/>
  <c r="N27" i="1"/>
  <c r="O27" i="1" l="1"/>
  <c r="T27" i="1"/>
  <c r="I27" i="1"/>
</calcChain>
</file>

<file path=xl/sharedStrings.xml><?xml version="1.0" encoding="utf-8"?>
<sst xmlns="http://schemas.openxmlformats.org/spreadsheetml/2006/main" count="30" uniqueCount="25">
  <si>
    <t>The Class Technology Pension Scheme</t>
  </si>
  <si>
    <t>£</t>
  </si>
  <si>
    <t>SG</t>
  </si>
  <si>
    <t>NG</t>
  </si>
  <si>
    <t xml:space="preserve">Initial amounts transferred </t>
  </si>
  <si>
    <t>Company Valuation</t>
  </si>
  <si>
    <t>%</t>
  </si>
  <si>
    <t>Shares purchased 6000</t>
  </si>
  <si>
    <t>Valuation per share</t>
  </si>
  <si>
    <t>Valuation of shares purchased</t>
  </si>
  <si>
    <t>Say</t>
  </si>
  <si>
    <t>Number of shares purchased</t>
  </si>
  <si>
    <t>No Shares</t>
  </si>
  <si>
    <t>Dividends</t>
  </si>
  <si>
    <t>Preference shares</t>
  </si>
  <si>
    <t>Total Dividends</t>
  </si>
  <si>
    <t>Total initial cash plus ord share divi</t>
  </si>
  <si>
    <t>Total funds (Cash)in pension scheme</t>
  </si>
  <si>
    <t>Total value with share revaluation of £6,000,000</t>
  </si>
  <si>
    <t>Total value in Pension Pot at cost (cash and shares at cost)</t>
  </si>
  <si>
    <t>Dividends recd</t>
  </si>
  <si>
    <t xml:space="preserve">Share valuation </t>
  </si>
  <si>
    <t>Pref divs</t>
  </si>
  <si>
    <t>25% withdrawal</t>
  </si>
  <si>
    <t>Divi's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</si>
</sst>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9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2" borderId="0" xfId="0" applyFill="1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2" fontId="3" fillId="0" borderId="0" xfId="0" applyNumberFormat="1" applyFont="1"/>
    <xf numFmtId="9" fontId="1" fillId="0" borderId="0" xfId="0" applyNumberFormat="1" applyFont="1"/>
    <xf numFmtId="10" fontId="0" fillId="0" borderId="0" xfId="0" applyNumberFormat="1"/>
    <xf numFmtId="0" fontId="4" fillId="0" borderId="0" xfId="0" applyFont="1"/>
    <xf numFmtId="2" fontId="4" fillId="0" borderId="0" xfId="0" applyNumberFormat="1" applyFont="1"/>
    <xf numFmtId="2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11215-92F4-4FF7-AEF5-D6787D3816BB}">
  <sheetPr>
    <pageSetUpPr fitToPage="1"/>
  </sheetPr>
  <dimension ref="B1:AF226"/>
  <sheetViews>
    <sheetView tabSelected="1" workbookViewId="0">
      <selection activeCell="S21" sqref="S21"/>
    </sheetView>
  </sheetViews>
  <sheetFormatPr defaultRowHeight="15" x14ac:dyDescent="0.25"/>
  <cols>
    <col min="2" max="2" width="10.7109375" bestFit="1" customWidth="1"/>
    <col min="4" max="4" width="16.5703125" customWidth="1"/>
    <col min="5" max="5" width="9.5703125" bestFit="1" customWidth="1"/>
    <col min="6" max="6" width="10.85546875" bestFit="1" customWidth="1"/>
    <col min="7" max="7" width="9.5703125" bestFit="1" customWidth="1"/>
    <col min="8" max="8" width="13.5703125" bestFit="1" customWidth="1"/>
    <col min="9" max="9" width="9.28515625" bestFit="1" customWidth="1"/>
    <col min="10" max="10" width="9.5703125" bestFit="1" customWidth="1"/>
    <col min="11" max="11" width="3.28515625" customWidth="1"/>
    <col min="12" max="12" width="2.7109375" customWidth="1"/>
    <col min="13" max="13" width="9.28515625" bestFit="1" customWidth="1"/>
    <col min="14" max="14" width="12" bestFit="1" customWidth="1"/>
    <col min="15" max="15" width="9.28515625" bestFit="1" customWidth="1"/>
    <col min="16" max="16" width="9.5703125" bestFit="1" customWidth="1"/>
    <col min="17" max="17" width="6.28515625" customWidth="1"/>
    <col min="18" max="18" width="3.42578125" customWidth="1"/>
    <col min="19" max="19" width="10.5703125" bestFit="1" customWidth="1"/>
    <col min="20" max="21" width="13.5703125" bestFit="1" customWidth="1"/>
  </cols>
  <sheetData>
    <row r="1" spans="3:32" x14ac:dyDescent="0.25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3:32" x14ac:dyDescent="0.2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3:32" ht="26.25" x14ac:dyDescent="0.4">
      <c r="C3" s="6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3:32" ht="18.75" x14ac:dyDescent="0.3">
      <c r="D4" s="3"/>
      <c r="E4" s="3"/>
      <c r="F4" s="3"/>
      <c r="G4" s="3"/>
      <c r="H4" s="8" t="s">
        <v>3</v>
      </c>
      <c r="I4" s="3"/>
      <c r="J4" s="3"/>
      <c r="K4" s="3"/>
      <c r="L4" s="3"/>
      <c r="M4" s="3"/>
      <c r="N4" s="8" t="s">
        <v>2</v>
      </c>
      <c r="O4" s="3"/>
      <c r="P4" s="3"/>
      <c r="Q4" s="3" t="s">
        <v>5</v>
      </c>
      <c r="R4" s="3"/>
      <c r="S4" s="3">
        <v>2675000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3:32" x14ac:dyDescent="0.25">
      <c r="D5" s="3"/>
      <c r="E5" s="3"/>
      <c r="F5" s="3"/>
      <c r="G5" s="3"/>
      <c r="H5" s="7" t="s">
        <v>1</v>
      </c>
      <c r="I5" s="7" t="s">
        <v>6</v>
      </c>
      <c r="J5" s="7" t="s">
        <v>12</v>
      </c>
      <c r="K5" s="7"/>
      <c r="L5" s="7"/>
      <c r="M5" s="7"/>
      <c r="N5" s="7" t="s">
        <v>1</v>
      </c>
      <c r="O5" s="7" t="s">
        <v>6</v>
      </c>
      <c r="P5" s="7" t="s">
        <v>12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3:32" x14ac:dyDescent="0.25">
      <c r="C6" t="s">
        <v>4</v>
      </c>
      <c r="D6" s="3"/>
      <c r="E6" s="3"/>
      <c r="F6" s="3"/>
      <c r="G6" s="3">
        <v>180372.51</v>
      </c>
      <c r="H6" s="3"/>
      <c r="I6" s="3"/>
      <c r="J6" s="3"/>
      <c r="K6" s="3"/>
      <c r="L6" s="3"/>
      <c r="M6" s="3">
        <v>50000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3:32" x14ac:dyDescent="0.25">
      <c r="D7" s="3"/>
      <c r="E7" s="3"/>
      <c r="F7" s="3"/>
      <c r="G7" s="3">
        <v>11333.2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3:32" x14ac:dyDescent="0.25">
      <c r="D8" s="3"/>
      <c r="E8" s="3"/>
      <c r="F8" s="3"/>
      <c r="G8" s="3">
        <v>50000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3:32" x14ac:dyDescent="0.25">
      <c r="D9" s="3"/>
      <c r="E9" s="3"/>
      <c r="F9" s="3"/>
      <c r="G9" s="3">
        <v>37702.019999999997</v>
      </c>
      <c r="H9" s="3">
        <f>SUM(G6:G9)</f>
        <v>279407.73000000004</v>
      </c>
      <c r="I9" s="3">
        <f>+H9/(N9+H9)*100</f>
        <v>84.821242658756063</v>
      </c>
      <c r="J9" s="3"/>
      <c r="K9" s="3"/>
      <c r="L9" s="3"/>
      <c r="M9" s="3"/>
      <c r="N9" s="3">
        <f>+M6</f>
        <v>50000</v>
      </c>
      <c r="O9" s="3">
        <f>+N9/(H9+N9)*100</f>
        <v>15.178757341243934</v>
      </c>
      <c r="P9" s="3"/>
      <c r="Q9" s="3"/>
      <c r="R9" s="3"/>
      <c r="S9" s="3"/>
      <c r="T9" s="3">
        <f>+N9+H9</f>
        <v>329407.73000000004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3:32" x14ac:dyDescent="0.25">
      <c r="D10" s="3"/>
      <c r="E10" s="3"/>
      <c r="F10" s="3" t="s">
        <v>10</v>
      </c>
      <c r="G10" s="3"/>
      <c r="H10" s="3"/>
      <c r="I10" s="1">
        <v>0.85</v>
      </c>
      <c r="J10" s="3"/>
      <c r="K10" s="3"/>
      <c r="L10" s="3"/>
      <c r="M10" s="3"/>
      <c r="N10" s="3"/>
      <c r="O10" s="1">
        <v>0.15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3:32" x14ac:dyDescent="0.25">
      <c r="C11" t="s">
        <v>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3:32" x14ac:dyDescent="0.25">
      <c r="C12" t="s">
        <v>8</v>
      </c>
      <c r="D12" s="3"/>
      <c r="E12" s="3"/>
      <c r="F12" s="3">
        <f>+S4/50000</f>
        <v>53.5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3:32" x14ac:dyDescent="0.25">
      <c r="C13" t="s">
        <v>9</v>
      </c>
      <c r="D13" s="3"/>
      <c r="E13" s="3"/>
      <c r="F13" s="3">
        <f>+F12*6000</f>
        <v>321000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>
        <f>+F13</f>
        <v>321000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3:32" x14ac:dyDescent="0.25">
      <c r="C14" t="s">
        <v>11</v>
      </c>
      <c r="D14" s="3"/>
      <c r="E14" s="3"/>
      <c r="F14" s="7">
        <f>321000/53.5</f>
        <v>6000</v>
      </c>
      <c r="G14" s="3"/>
      <c r="H14" s="3"/>
      <c r="I14" s="3"/>
      <c r="J14" s="7">
        <f>+F14*I10</f>
        <v>5100</v>
      </c>
      <c r="K14" s="3"/>
      <c r="L14" s="3"/>
      <c r="M14" s="3"/>
      <c r="N14" s="3"/>
      <c r="O14" s="3"/>
      <c r="P14" s="7">
        <f>+F14*O10</f>
        <v>900</v>
      </c>
      <c r="Q14" s="3"/>
      <c r="R14" s="3"/>
      <c r="S14" s="3"/>
      <c r="T14" s="3">
        <f>+P14+J14</f>
        <v>6000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3:32" x14ac:dyDescent="0.2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3:32" x14ac:dyDescent="0.25">
      <c r="C16" t="s">
        <v>13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2:32" x14ac:dyDescent="0.25">
      <c r="B17" s="2">
        <v>37971</v>
      </c>
      <c r="C17" s="4">
        <v>1</v>
      </c>
      <c r="D17" s="3">
        <v>16800</v>
      </c>
      <c r="E17" s="3">
        <v>2.8</v>
      </c>
      <c r="F17" s="3"/>
      <c r="G17" s="3"/>
      <c r="H17" s="3">
        <f>+J14*E17</f>
        <v>14280</v>
      </c>
      <c r="I17" s="3"/>
      <c r="J17" s="3"/>
      <c r="K17" s="3"/>
      <c r="L17" s="3"/>
      <c r="M17" s="3"/>
      <c r="N17" s="3">
        <f>+P14*E17</f>
        <v>2520</v>
      </c>
      <c r="O17" s="3"/>
      <c r="P17" s="3"/>
      <c r="Q17" s="3"/>
      <c r="R17" s="3"/>
      <c r="S17" s="3"/>
      <c r="T17" s="3">
        <f>+N17+H17</f>
        <v>16800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2:32" x14ac:dyDescent="0.25">
      <c r="B18" s="2">
        <v>38340</v>
      </c>
      <c r="C18" s="4">
        <v>2</v>
      </c>
      <c r="D18" s="3">
        <v>18420</v>
      </c>
      <c r="E18" s="3">
        <v>3.07</v>
      </c>
      <c r="F18" s="3"/>
      <c r="G18" s="3"/>
      <c r="H18" s="3">
        <f t="shared" ref="H18:H23" si="0">+$J$14*E18</f>
        <v>15657</v>
      </c>
      <c r="I18" s="3"/>
      <c r="J18" s="3"/>
      <c r="K18" s="3"/>
      <c r="L18" s="3"/>
      <c r="M18" s="3"/>
      <c r="N18" s="3">
        <f>+$P$14*E18</f>
        <v>2763</v>
      </c>
      <c r="O18" s="3"/>
      <c r="P18" s="3"/>
      <c r="Q18" s="3"/>
      <c r="R18" s="3"/>
      <c r="S18" s="3"/>
      <c r="T18" s="3">
        <f>+N18+H18</f>
        <v>18420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2:32" x14ac:dyDescent="0.25">
      <c r="B19" s="2">
        <v>42125</v>
      </c>
      <c r="C19" s="4">
        <v>3</v>
      </c>
      <c r="D19" s="3">
        <v>18000</v>
      </c>
      <c r="E19" s="3">
        <v>3</v>
      </c>
      <c r="F19" s="3"/>
      <c r="G19" s="3"/>
      <c r="H19" s="3">
        <f t="shared" si="0"/>
        <v>15300</v>
      </c>
      <c r="I19" s="3"/>
      <c r="J19" s="3"/>
      <c r="K19" s="3"/>
      <c r="L19" s="3"/>
      <c r="M19" s="3"/>
      <c r="N19" s="3">
        <f t="shared" ref="N19:N23" si="1">+$P$14*E19</f>
        <v>2700</v>
      </c>
      <c r="O19" s="3"/>
      <c r="P19" s="3"/>
      <c r="Q19" s="3"/>
      <c r="R19" s="3"/>
      <c r="S19" s="3"/>
      <c r="T19" s="3">
        <f t="shared" ref="T19:T28" si="2">+N19+H19</f>
        <v>18000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2:32" x14ac:dyDescent="0.25">
      <c r="B20" s="2">
        <v>42460</v>
      </c>
      <c r="C20" s="4">
        <v>5</v>
      </c>
      <c r="D20" s="3">
        <v>14460</v>
      </c>
      <c r="E20" s="3">
        <v>2.41</v>
      </c>
      <c r="F20" s="3"/>
      <c r="G20" s="3"/>
      <c r="H20" s="3">
        <f t="shared" si="0"/>
        <v>12291</v>
      </c>
      <c r="I20" s="3"/>
      <c r="J20" s="3"/>
      <c r="K20" s="3"/>
      <c r="L20" s="3"/>
      <c r="M20" s="3"/>
      <c r="N20" s="3">
        <f t="shared" si="1"/>
        <v>2169</v>
      </c>
      <c r="O20" s="3"/>
      <c r="P20" s="3"/>
      <c r="Q20" s="3"/>
      <c r="R20" s="3"/>
      <c r="S20" s="3"/>
      <c r="T20" s="3">
        <f t="shared" si="2"/>
        <v>14460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2:32" x14ac:dyDescent="0.25">
      <c r="B21" s="2">
        <v>42491</v>
      </c>
      <c r="C21" s="4">
        <v>5</v>
      </c>
      <c r="D21" s="3">
        <v>13620</v>
      </c>
      <c r="E21" s="3">
        <v>2.27</v>
      </c>
      <c r="F21" s="3"/>
      <c r="G21" s="3"/>
      <c r="H21" s="3">
        <f t="shared" si="0"/>
        <v>11577</v>
      </c>
      <c r="I21" s="3"/>
      <c r="J21" s="3"/>
      <c r="K21" s="3"/>
      <c r="L21" s="3"/>
      <c r="M21" s="3"/>
      <c r="N21" s="3">
        <f t="shared" si="1"/>
        <v>2043</v>
      </c>
      <c r="O21" s="3"/>
      <c r="P21" s="3"/>
      <c r="Q21" s="3"/>
      <c r="R21" s="3"/>
      <c r="S21" s="3"/>
      <c r="T21" s="3">
        <f t="shared" si="2"/>
        <v>13620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2:32" x14ac:dyDescent="0.25">
      <c r="B22" s="2">
        <v>42467</v>
      </c>
      <c r="C22" s="4">
        <v>4</v>
      </c>
      <c r="D22" s="3">
        <v>21600</v>
      </c>
      <c r="E22" s="3">
        <v>3.6</v>
      </c>
      <c r="F22" s="3"/>
      <c r="G22" s="3"/>
      <c r="H22" s="3">
        <f t="shared" si="0"/>
        <v>18360</v>
      </c>
      <c r="I22" s="3"/>
      <c r="J22" s="3"/>
      <c r="K22" s="3"/>
      <c r="L22" s="3"/>
      <c r="M22" s="3"/>
      <c r="N22" s="3">
        <f t="shared" si="1"/>
        <v>3240</v>
      </c>
      <c r="O22" s="3"/>
      <c r="P22" s="3"/>
      <c r="Q22" s="3"/>
      <c r="R22" s="3"/>
      <c r="S22" s="3"/>
      <c r="T22" s="3">
        <f t="shared" si="2"/>
        <v>21600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2:32" x14ac:dyDescent="0.25">
      <c r="B23" s="2">
        <v>42831</v>
      </c>
      <c r="C23" s="4">
        <v>6</v>
      </c>
      <c r="D23" s="3">
        <v>20460</v>
      </c>
      <c r="E23" s="3">
        <v>3.41</v>
      </c>
      <c r="F23" s="3"/>
      <c r="G23" s="3"/>
      <c r="H23" s="3">
        <f t="shared" si="0"/>
        <v>17391</v>
      </c>
      <c r="I23" s="3"/>
      <c r="J23" s="3"/>
      <c r="K23" s="3"/>
      <c r="L23" s="3"/>
      <c r="M23" s="3"/>
      <c r="N23" s="3">
        <f t="shared" si="1"/>
        <v>3069</v>
      </c>
      <c r="O23" s="3"/>
      <c r="P23" s="3"/>
      <c r="Q23" s="3"/>
      <c r="R23" s="3"/>
      <c r="S23" s="3"/>
      <c r="T23" s="3">
        <f t="shared" si="2"/>
        <v>20460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2:32" x14ac:dyDescent="0.25">
      <c r="B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2:32" x14ac:dyDescent="0.25">
      <c r="B25" s="2" t="s">
        <v>15</v>
      </c>
      <c r="D25" s="7">
        <f>SUM(D17:D24)</f>
        <v>123360</v>
      </c>
      <c r="E25" s="3"/>
      <c r="F25" s="3"/>
      <c r="G25" s="3"/>
      <c r="H25" s="7">
        <f>SUM(H17:H24)</f>
        <v>104856</v>
      </c>
      <c r="I25" s="3">
        <f>+H25/(N25+H25)*100</f>
        <v>85</v>
      </c>
      <c r="J25" s="3"/>
      <c r="K25" s="3"/>
      <c r="L25" s="3"/>
      <c r="M25" s="3"/>
      <c r="N25" s="7">
        <f>SUM(N17:N24)</f>
        <v>18504</v>
      </c>
      <c r="O25" s="3">
        <f>+N25/(H25+N25)*100</f>
        <v>15</v>
      </c>
      <c r="P25" s="3"/>
      <c r="Q25" s="3"/>
      <c r="R25" s="3"/>
      <c r="S25" s="3"/>
      <c r="T25" s="3">
        <f>SUM(T17:T24)</f>
        <v>123360</v>
      </c>
      <c r="U25" s="3">
        <f>+H25+N25</f>
        <v>123360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2:32" x14ac:dyDescent="0.25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>
        <f t="shared" si="2"/>
        <v>0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2:32" s="5" customFormat="1" x14ac:dyDescent="0.25">
      <c r="B27" s="5" t="s">
        <v>16</v>
      </c>
      <c r="D27" s="7"/>
      <c r="E27" s="7"/>
      <c r="F27" s="7"/>
      <c r="G27" s="7"/>
      <c r="H27" s="7">
        <f>+H25+H9</f>
        <v>384263.73000000004</v>
      </c>
      <c r="I27" s="9">
        <f>+H27/(H27+N27)</f>
        <v>0.84869946451351563</v>
      </c>
      <c r="J27" s="7"/>
      <c r="K27" s="7"/>
      <c r="L27" s="7"/>
      <c r="M27" s="7"/>
      <c r="N27" s="7">
        <f>+N25+N9</f>
        <v>68504</v>
      </c>
      <c r="O27" s="9">
        <f>+N27/(H27+N27)</f>
        <v>0.15130053548648442</v>
      </c>
      <c r="P27" s="7"/>
      <c r="Q27" s="7"/>
      <c r="R27" s="7"/>
      <c r="S27" s="7"/>
      <c r="T27" s="7">
        <f t="shared" si="2"/>
        <v>452767.73000000004</v>
      </c>
      <c r="U27" s="7">
        <f>+T9+T25</f>
        <v>452767.73000000004</v>
      </c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2:32" x14ac:dyDescent="0.25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>
        <f t="shared" si="2"/>
        <v>0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2:32" x14ac:dyDescent="0.25">
      <c r="C29" t="s">
        <v>14</v>
      </c>
      <c r="D29" s="3"/>
      <c r="E29" s="3">
        <v>200000</v>
      </c>
      <c r="F29" s="3"/>
      <c r="G29" s="3"/>
      <c r="H29" s="3">
        <v>100000</v>
      </c>
      <c r="I29" s="1">
        <v>0.5</v>
      </c>
      <c r="J29" s="3"/>
      <c r="K29" s="3"/>
      <c r="L29" s="3"/>
      <c r="M29" s="3"/>
      <c r="N29" s="3">
        <v>100000</v>
      </c>
      <c r="O29" s="1">
        <v>0.5</v>
      </c>
      <c r="P29" s="3"/>
      <c r="Q29" s="3"/>
      <c r="R29" s="3"/>
      <c r="S29" s="3"/>
      <c r="T29" s="3">
        <f>+N29+H29</f>
        <v>200000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2:32" x14ac:dyDescent="0.25">
      <c r="C30" t="s">
        <v>13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2:32" x14ac:dyDescent="0.25">
      <c r="B31" s="2">
        <v>42766</v>
      </c>
      <c r="C31">
        <v>1</v>
      </c>
      <c r="D31" s="3"/>
      <c r="E31" s="3">
        <v>24000</v>
      </c>
      <c r="F31" s="3"/>
      <c r="G31" s="3"/>
      <c r="H31" s="3">
        <v>12000</v>
      </c>
      <c r="I31" s="1">
        <v>0.5</v>
      </c>
      <c r="J31" s="3"/>
      <c r="K31" s="3"/>
      <c r="L31" s="3"/>
      <c r="M31" s="3"/>
      <c r="N31" s="3">
        <v>12000</v>
      </c>
      <c r="O31" s="1">
        <v>0.5</v>
      </c>
      <c r="P31" s="3"/>
      <c r="Q31" s="3"/>
      <c r="R31" s="3"/>
      <c r="S31" s="3"/>
      <c r="T31" s="3">
        <f>+N31+H31</f>
        <v>24000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2:32" x14ac:dyDescent="0.25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2:32" x14ac:dyDescent="0.25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2:32" s="5" customFormat="1" x14ac:dyDescent="0.25">
      <c r="B34" s="5" t="s">
        <v>17</v>
      </c>
      <c r="D34" s="7"/>
      <c r="E34" s="7"/>
      <c r="F34" s="7"/>
      <c r="G34" s="7"/>
      <c r="H34" s="7">
        <f>+H31+H29+H25</f>
        <v>216856</v>
      </c>
      <c r="I34" s="7"/>
      <c r="J34" s="7"/>
      <c r="K34" s="7"/>
      <c r="L34" s="7"/>
      <c r="M34" s="7"/>
      <c r="N34" s="7">
        <f>+N31+N29+N25</f>
        <v>130504</v>
      </c>
      <c r="O34" s="7"/>
      <c r="P34" s="7"/>
      <c r="Q34" s="7"/>
      <c r="R34" s="7"/>
      <c r="S34" s="7"/>
      <c r="T34" s="7">
        <f>+N34+H34</f>
        <v>347360</v>
      </c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2:32" x14ac:dyDescent="0.25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2:32" x14ac:dyDescent="0.25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2:32" x14ac:dyDescent="0.25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2:32" x14ac:dyDescent="0.25">
      <c r="B38" t="s">
        <v>19</v>
      </c>
      <c r="D38" s="3"/>
      <c r="E38" s="3"/>
      <c r="F38" s="3"/>
      <c r="G38" s="3"/>
      <c r="H38" s="3">
        <f>+H34+H9</f>
        <v>496263.73000000004</v>
      </c>
      <c r="I38" s="3"/>
      <c r="J38" s="3"/>
      <c r="K38" s="3"/>
      <c r="L38" s="3"/>
      <c r="M38" s="3"/>
      <c r="N38" s="3">
        <f>+N34+N9</f>
        <v>180504</v>
      </c>
      <c r="O38" s="3"/>
      <c r="P38" s="3"/>
      <c r="Q38" s="3"/>
      <c r="R38" s="3"/>
      <c r="S38" s="3"/>
      <c r="T38" s="3">
        <f>+T34+T9</f>
        <v>676767.73</v>
      </c>
      <c r="U38" s="3">
        <f>+N38+H38</f>
        <v>676767.73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2:32" x14ac:dyDescent="0.25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2:32" x14ac:dyDescent="0.25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2:32" x14ac:dyDescent="0.25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2:32" x14ac:dyDescent="0.25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2:32" x14ac:dyDescent="0.25"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x14ac:dyDescent="0.25"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25"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2:32" x14ac:dyDescent="0.25">
      <c r="B46" t="s">
        <v>18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2:32" x14ac:dyDescent="0.25">
      <c r="B47" t="s">
        <v>20</v>
      </c>
      <c r="D47" s="3"/>
      <c r="E47" s="3" t="s">
        <v>24</v>
      </c>
      <c r="F47" s="3"/>
      <c r="G47" s="3"/>
      <c r="H47" s="3">
        <v>104856</v>
      </c>
      <c r="I47" s="1">
        <v>0.85</v>
      </c>
      <c r="J47" s="3"/>
      <c r="K47" s="3"/>
      <c r="L47" s="3"/>
      <c r="M47" s="3"/>
      <c r="N47" s="3">
        <f>+N25</f>
        <v>18504</v>
      </c>
      <c r="O47" s="10">
        <v>0.15</v>
      </c>
      <c r="P47" s="3"/>
      <c r="Q47" s="3"/>
      <c r="R47" s="3"/>
      <c r="S47" s="3"/>
      <c r="T47" s="3">
        <f>+N47+H47</f>
        <v>123360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2:32" x14ac:dyDescent="0.25">
      <c r="B48" t="s">
        <v>21</v>
      </c>
      <c r="D48" s="3"/>
      <c r="E48" s="3">
        <v>6000</v>
      </c>
      <c r="F48" s="3">
        <v>104.34</v>
      </c>
      <c r="G48" s="3"/>
      <c r="H48" s="3">
        <f>+E48*F48*0.85</f>
        <v>532134</v>
      </c>
      <c r="I48" s="1">
        <v>0.85</v>
      </c>
      <c r="J48" s="3"/>
      <c r="K48" s="3"/>
      <c r="L48" s="3"/>
      <c r="M48" s="3"/>
      <c r="N48" s="3">
        <f>+E48*F48*0.15</f>
        <v>93906</v>
      </c>
      <c r="O48" s="10">
        <v>0.15</v>
      </c>
      <c r="P48" s="3"/>
      <c r="Q48" s="3"/>
      <c r="R48" s="3"/>
      <c r="S48" s="3"/>
      <c r="T48" s="3">
        <f>+N48+H48</f>
        <v>626040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2:32" x14ac:dyDescent="0.25">
      <c r="D49" s="3"/>
      <c r="E49" s="3"/>
      <c r="F49" s="3"/>
      <c r="G49" s="3"/>
      <c r="H49" s="3">
        <f>SUM(H47:H48)</f>
        <v>636990</v>
      </c>
      <c r="I49" s="1"/>
      <c r="J49" s="3"/>
      <c r="K49" s="3"/>
      <c r="L49" s="3"/>
      <c r="M49" s="3"/>
      <c r="N49" s="3">
        <f>+N47+N48</f>
        <v>112410</v>
      </c>
      <c r="O49" s="10"/>
      <c r="P49" s="3"/>
      <c r="Q49" s="3"/>
      <c r="R49" s="3"/>
      <c r="S49" s="3"/>
      <c r="T49" s="3">
        <f>+T47+T48</f>
        <v>749400</v>
      </c>
      <c r="U49" s="3">
        <f>+N49+H49</f>
        <v>749400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2:32" x14ac:dyDescent="0.25">
      <c r="B50" t="s">
        <v>14</v>
      </c>
      <c r="D50" s="3"/>
      <c r="E50" s="3"/>
      <c r="F50" s="3"/>
      <c r="G50" s="3"/>
      <c r="H50" s="3">
        <v>100000</v>
      </c>
      <c r="I50" s="1">
        <v>0.5</v>
      </c>
      <c r="J50" s="3"/>
      <c r="K50" s="3"/>
      <c r="L50" s="3"/>
      <c r="M50" s="3"/>
      <c r="N50" s="3">
        <v>100000</v>
      </c>
      <c r="O50" s="10">
        <v>0.5</v>
      </c>
      <c r="P50" s="3"/>
      <c r="Q50" s="3"/>
      <c r="R50" s="3"/>
      <c r="S50" s="3"/>
      <c r="T50" s="3">
        <f>+N50+H50</f>
        <v>200000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2:32" x14ac:dyDescent="0.25">
      <c r="B51" t="s">
        <v>22</v>
      </c>
      <c r="D51" s="3"/>
      <c r="E51" s="3"/>
      <c r="F51" s="3"/>
      <c r="G51" s="3"/>
      <c r="H51" s="3">
        <v>12000</v>
      </c>
      <c r="I51" s="1">
        <v>0.5</v>
      </c>
      <c r="J51" s="3"/>
      <c r="K51" s="3"/>
      <c r="L51" s="3"/>
      <c r="M51" s="3"/>
      <c r="N51" s="3">
        <v>12000</v>
      </c>
      <c r="O51" s="10">
        <v>0.5</v>
      </c>
      <c r="P51" s="3"/>
      <c r="Q51" s="3"/>
      <c r="R51" s="3"/>
      <c r="S51" s="3"/>
      <c r="T51" s="3">
        <f>+N51+H51</f>
        <v>24000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2:32" x14ac:dyDescent="0.25">
      <c r="B52" s="1"/>
      <c r="D52" s="3"/>
      <c r="E52" s="3"/>
      <c r="F52" s="3"/>
      <c r="G52" s="3"/>
      <c r="H52" s="3"/>
      <c r="I52" s="1"/>
      <c r="J52" s="3"/>
      <c r="K52" s="3"/>
      <c r="L52" s="3"/>
      <c r="M52" s="3"/>
      <c r="N52" s="3"/>
      <c r="O52" s="10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2:32" x14ac:dyDescent="0.25">
      <c r="D53" s="3"/>
      <c r="E53" s="3"/>
      <c r="F53" s="3"/>
      <c r="G53" s="3"/>
      <c r="H53" s="3">
        <f>SUM(H49:H52)</f>
        <v>748990</v>
      </c>
      <c r="I53" s="1">
        <v>0.77</v>
      </c>
      <c r="J53" s="3"/>
      <c r="K53" s="3"/>
      <c r="L53" s="3"/>
      <c r="M53" s="3"/>
      <c r="N53" s="3">
        <f>SUM(N49:N52)</f>
        <v>224410</v>
      </c>
      <c r="O53" s="10">
        <v>0.23</v>
      </c>
      <c r="P53" s="3"/>
      <c r="Q53" s="3"/>
      <c r="R53" s="3"/>
      <c r="S53" s="3"/>
      <c r="T53" s="3">
        <f>SUM(T49:T52)</f>
        <v>973400</v>
      </c>
      <c r="U53" s="3">
        <f>+H53+N53</f>
        <v>973400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2:32" s="11" customFormat="1" ht="18.75" x14ac:dyDescent="0.3">
      <c r="B54" s="11" t="s">
        <v>23</v>
      </c>
      <c r="D54" s="12"/>
      <c r="E54" s="12"/>
      <c r="F54" s="12"/>
      <c r="G54" s="12"/>
      <c r="H54" s="13">
        <f>+H53/4</f>
        <v>187247.5</v>
      </c>
      <c r="I54" s="8"/>
      <c r="J54" s="13"/>
      <c r="K54" s="13"/>
      <c r="L54" s="13"/>
      <c r="M54" s="13"/>
      <c r="N54" s="13">
        <f>+N53/4</f>
        <v>56102.5</v>
      </c>
      <c r="O54" s="13"/>
      <c r="P54" s="13"/>
      <c r="Q54" s="13"/>
      <c r="R54" s="13"/>
      <c r="S54" s="13"/>
      <c r="T54" s="13">
        <f>+T53/4</f>
        <v>243350</v>
      </c>
      <c r="U54" s="13">
        <f>+N54+H54</f>
        <v>243350</v>
      </c>
      <c r="V54" s="13"/>
      <c r="W54" s="8"/>
      <c r="X54" s="12"/>
      <c r="Y54" s="12"/>
      <c r="Z54" s="12"/>
      <c r="AA54" s="12"/>
      <c r="AB54" s="12"/>
      <c r="AC54" s="12"/>
      <c r="AD54" s="12"/>
      <c r="AE54" s="12"/>
      <c r="AF54" s="12"/>
    </row>
    <row r="55" spans="2:32" x14ac:dyDescent="0.25">
      <c r="D55" s="3"/>
      <c r="E55" s="3"/>
      <c r="F55" s="3"/>
      <c r="G55" s="3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3"/>
      <c r="Y55" s="3"/>
      <c r="Z55" s="3"/>
      <c r="AA55" s="3"/>
      <c r="AB55" s="3"/>
      <c r="AC55" s="3"/>
      <c r="AD55" s="3"/>
      <c r="AE55" s="3"/>
      <c r="AF55" s="3"/>
    </row>
    <row r="56" spans="2:32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2:32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2:32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2:32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2:32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2:32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2:32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2:32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2:32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4:32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4:32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4:32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4:32" x14ac:dyDescent="0.2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4:32" x14ac:dyDescent="0.2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4:32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4:32" x14ac:dyDescent="0.2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4:32" x14ac:dyDescent="0.2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4:32" x14ac:dyDescent="0.2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4:32" x14ac:dyDescent="0.2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4:32" x14ac:dyDescent="0.25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4:32" x14ac:dyDescent="0.2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4:32" x14ac:dyDescent="0.2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4:32" x14ac:dyDescent="0.2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4:32" x14ac:dyDescent="0.25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4:32" x14ac:dyDescent="0.25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4:32" x14ac:dyDescent="0.25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4:32" x14ac:dyDescent="0.25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4:32" x14ac:dyDescent="0.25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4:32" x14ac:dyDescent="0.25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4:32" x14ac:dyDescent="0.25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4:32" x14ac:dyDescent="0.25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4:32" x14ac:dyDescent="0.25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4:32" x14ac:dyDescent="0.25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4:32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4:32" x14ac:dyDescent="0.25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4:32" x14ac:dyDescent="0.25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4:32" x14ac:dyDescent="0.25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4:32" x14ac:dyDescent="0.25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4:32" x14ac:dyDescent="0.25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4:32" x14ac:dyDescent="0.25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4:32" x14ac:dyDescent="0.25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4:32" x14ac:dyDescent="0.25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4:32" x14ac:dyDescent="0.25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4:32" x14ac:dyDescent="0.25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4:32" x14ac:dyDescent="0.25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4:32" x14ac:dyDescent="0.25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4:32" x14ac:dyDescent="0.25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4:32" x14ac:dyDescent="0.25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4:32" x14ac:dyDescent="0.25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4:32" x14ac:dyDescent="0.25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4:32" x14ac:dyDescent="0.25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4:32" x14ac:dyDescent="0.25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4:32" x14ac:dyDescent="0.25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4:32" x14ac:dyDescent="0.25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4:32" x14ac:dyDescent="0.25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4:32" x14ac:dyDescent="0.25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4:32" x14ac:dyDescent="0.25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4:32" x14ac:dyDescent="0.25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4:32" x14ac:dyDescent="0.25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4:32" x14ac:dyDescent="0.25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4:32" x14ac:dyDescent="0.25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4:32" x14ac:dyDescent="0.25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4:32" x14ac:dyDescent="0.25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4:32" x14ac:dyDescent="0.25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4:32" x14ac:dyDescent="0.25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4:32" x14ac:dyDescent="0.25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4:32" x14ac:dyDescent="0.25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4:32" x14ac:dyDescent="0.25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4:32" x14ac:dyDescent="0.25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4:32" x14ac:dyDescent="0.25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4:32" x14ac:dyDescent="0.25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4:32" x14ac:dyDescent="0.25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4:32" x14ac:dyDescent="0.25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4:32" x14ac:dyDescent="0.25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4:32" x14ac:dyDescent="0.25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4:32" x14ac:dyDescent="0.25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4:32" x14ac:dyDescent="0.25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4:32" x14ac:dyDescent="0.25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4:32" x14ac:dyDescent="0.25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4:32" x14ac:dyDescent="0.25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4:32" x14ac:dyDescent="0.25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4:32" x14ac:dyDescent="0.25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4:32" x14ac:dyDescent="0.25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4:32" x14ac:dyDescent="0.25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4:32" x14ac:dyDescent="0.25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4:32" x14ac:dyDescent="0.25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4:32" x14ac:dyDescent="0.25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4:32" x14ac:dyDescent="0.25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4:32" x14ac:dyDescent="0.25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4:32" x14ac:dyDescent="0.25"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4:32" x14ac:dyDescent="0.25"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4:32" x14ac:dyDescent="0.25"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4:32" x14ac:dyDescent="0.25"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4:32" x14ac:dyDescent="0.25"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4:32" x14ac:dyDescent="0.25"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4:32" x14ac:dyDescent="0.25"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4:32" x14ac:dyDescent="0.25"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4:32" x14ac:dyDescent="0.25"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4:32" x14ac:dyDescent="0.25"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4:32" x14ac:dyDescent="0.25"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4:32" x14ac:dyDescent="0.25"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4:32" x14ac:dyDescent="0.25"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4:32" x14ac:dyDescent="0.25"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4:32" x14ac:dyDescent="0.25"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4:32" x14ac:dyDescent="0.25"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4:32" x14ac:dyDescent="0.25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4:32" x14ac:dyDescent="0.25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4:32" x14ac:dyDescent="0.25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4:32" x14ac:dyDescent="0.25"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4:32" x14ac:dyDescent="0.25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4:32" x14ac:dyDescent="0.25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4:32" x14ac:dyDescent="0.25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4:32" x14ac:dyDescent="0.25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4:32" x14ac:dyDescent="0.25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4:32" x14ac:dyDescent="0.25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4:32" x14ac:dyDescent="0.25"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4:32" x14ac:dyDescent="0.25"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4:32" x14ac:dyDescent="0.25"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4:32" x14ac:dyDescent="0.25"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4:32" x14ac:dyDescent="0.25"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4:32" x14ac:dyDescent="0.25"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4:32" x14ac:dyDescent="0.25"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4:32" x14ac:dyDescent="0.25"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4:32" x14ac:dyDescent="0.25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4:32" x14ac:dyDescent="0.25"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4:32" x14ac:dyDescent="0.25"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4:32" x14ac:dyDescent="0.25"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4:32" x14ac:dyDescent="0.25"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4:32" x14ac:dyDescent="0.25"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4:32" x14ac:dyDescent="0.25"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4:32" x14ac:dyDescent="0.25"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4:32" x14ac:dyDescent="0.25"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4:32" x14ac:dyDescent="0.25"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4:32" x14ac:dyDescent="0.25"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4:32" x14ac:dyDescent="0.25"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4:32" x14ac:dyDescent="0.25"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4:32" x14ac:dyDescent="0.25"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4:32" x14ac:dyDescent="0.25"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4:32" x14ac:dyDescent="0.25"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4:32" x14ac:dyDescent="0.25"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4:32" x14ac:dyDescent="0.25"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4:32" x14ac:dyDescent="0.25"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4:32" x14ac:dyDescent="0.25"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4:32" x14ac:dyDescent="0.25"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4:32" x14ac:dyDescent="0.25"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4:32" x14ac:dyDescent="0.25"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4:32" x14ac:dyDescent="0.25"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4:32" x14ac:dyDescent="0.25"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4:32" x14ac:dyDescent="0.25"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4:32" x14ac:dyDescent="0.25"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4:32" x14ac:dyDescent="0.25"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4:32" x14ac:dyDescent="0.25"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4:32" x14ac:dyDescent="0.25"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4:32" x14ac:dyDescent="0.25"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4:32" x14ac:dyDescent="0.25"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4:32" x14ac:dyDescent="0.25"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4:32" x14ac:dyDescent="0.25"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4:32" x14ac:dyDescent="0.25"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4:32" x14ac:dyDescent="0.25"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4:32" x14ac:dyDescent="0.25"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4:32" x14ac:dyDescent="0.25"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4:32" x14ac:dyDescent="0.25"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4:32" x14ac:dyDescent="0.25"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4:32" x14ac:dyDescent="0.25"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4:32" x14ac:dyDescent="0.25"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4:32" x14ac:dyDescent="0.25"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4:32" x14ac:dyDescent="0.25"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4:32" x14ac:dyDescent="0.25"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4:32" x14ac:dyDescent="0.25"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4:32" x14ac:dyDescent="0.25"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4:32" x14ac:dyDescent="0.25"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</sheetData>
  <pageMargins left="0.70866141732283472" right="0.70866141732283472" top="0.74803149606299213" bottom="0.74803149606299213" header="0.31496062992125984" footer="0.31496062992125984"/>
  <pageSetup paperSize="9" scale="71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714D8-77D1-45B8-99C9-361B3EE6A7D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96E68-2B2E-4CD3-8EE1-09B1B5A6A3D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25% withdrawal from pension sch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Smithurst</dc:creator>
  <cp:lastModifiedBy>Jane Bush</cp:lastModifiedBy>
  <cp:lastPrinted>2018-07-23T10:03:17Z</cp:lastPrinted>
  <dcterms:created xsi:type="dcterms:W3CDTF">2018-07-19T10:43:53Z</dcterms:created>
  <dcterms:modified xsi:type="dcterms:W3CDTF">2018-07-25T14:24:37Z</dcterms:modified>
</cp:coreProperties>
</file>