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ina Laptop\Desktop\Google Drive Docs\"/>
    </mc:Choice>
  </mc:AlternateContent>
  <bookViews>
    <workbookView xWindow="0" yWindow="0" windowWidth="23040" windowHeight="9315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8" i="1" l="1"/>
  <c r="F155" i="1" l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54" i="1"/>
  <c r="F153" i="1"/>
  <c r="F152" i="1"/>
  <c r="D168" i="1"/>
  <c r="C177" i="1" s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10" i="1"/>
  <c r="F109" i="1"/>
  <c r="F130" i="1" l="1"/>
  <c r="F99" i="1"/>
  <c r="F100" i="1"/>
  <c r="F101" i="1"/>
  <c r="F102" i="1"/>
  <c r="F103" i="1"/>
  <c r="F104" i="1"/>
  <c r="F105" i="1"/>
  <c r="F106" i="1"/>
  <c r="F107" i="1"/>
  <c r="F108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R92" i="1"/>
  <c r="R93" i="1" l="1"/>
  <c r="F98" i="1"/>
  <c r="F69" i="1"/>
  <c r="F70" i="1" s="1"/>
  <c r="F71" i="1" s="1"/>
  <c r="F65" i="1"/>
  <c r="C32" i="1"/>
  <c r="C23" i="1"/>
  <c r="C18" i="1"/>
  <c r="C10" i="1"/>
  <c r="E2" i="1"/>
  <c r="D3" i="2"/>
  <c r="C3" i="2"/>
  <c r="F3" i="2" s="1"/>
  <c r="C4" i="1"/>
  <c r="D4" i="1" s="1"/>
  <c r="D5" i="1" s="1"/>
  <c r="D6" i="1" s="1"/>
  <c r="F3" i="1"/>
  <c r="F4" i="1" s="1"/>
  <c r="F5" i="1" s="1"/>
  <c r="E3" i="1"/>
  <c r="G3" i="1" l="1"/>
  <c r="F72" i="1"/>
  <c r="F73" i="1" s="1"/>
  <c r="F74" i="1" s="1"/>
  <c r="O3" i="1"/>
  <c r="F6" i="1"/>
  <c r="F7" i="1" s="1"/>
  <c r="F8" i="1" s="1"/>
  <c r="F9" i="1" s="1"/>
  <c r="F10" i="1" s="1"/>
  <c r="F11" i="1" s="1"/>
  <c r="F12" i="1" s="1"/>
  <c r="F13" i="1" s="1"/>
  <c r="F14" i="1" s="1"/>
  <c r="E4" i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D7" i="1"/>
  <c r="I3" i="1" l="1"/>
  <c r="U3" i="1"/>
  <c r="Q3" i="1"/>
  <c r="F75" i="1"/>
  <c r="E18" i="1"/>
  <c r="E19" i="1" s="1"/>
  <c r="E20" i="1" s="1"/>
  <c r="E21" i="1" s="1"/>
  <c r="E22" i="1" s="1"/>
  <c r="G6" i="1"/>
  <c r="F15" i="1"/>
  <c r="F16" i="1" s="1"/>
  <c r="F17" i="1" s="1"/>
  <c r="F18" i="1" s="1"/>
  <c r="F19" i="1" s="1"/>
  <c r="F20" i="1" s="1"/>
  <c r="F21" i="1" s="1"/>
  <c r="G4" i="1"/>
  <c r="G5" i="1"/>
  <c r="G7" i="1"/>
  <c r="D8" i="1"/>
  <c r="V3" i="1" l="1"/>
  <c r="F76" i="1"/>
  <c r="E23" i="1"/>
  <c r="E24" i="1" s="1"/>
  <c r="E25" i="1" s="1"/>
  <c r="E26" i="1" s="1"/>
  <c r="E27" i="1" s="1"/>
  <c r="E28" i="1" s="1"/>
  <c r="E29" i="1" s="1"/>
  <c r="E30" i="1" s="1"/>
  <c r="E31" i="1" s="1"/>
  <c r="F22" i="1"/>
  <c r="F23" i="1" s="1"/>
  <c r="F24" i="1" s="1"/>
  <c r="F25" i="1" s="1"/>
  <c r="F26" i="1" s="1"/>
  <c r="F27" i="1" s="1"/>
  <c r="F28" i="1" s="1"/>
  <c r="P4" i="1"/>
  <c r="Q4" i="1" s="1"/>
  <c r="P5" i="1" s="1"/>
  <c r="Q5" i="1" s="1"/>
  <c r="P6" i="1" s="1"/>
  <c r="Q6" i="1" s="1"/>
  <c r="P7" i="1" s="1"/>
  <c r="N4" i="1"/>
  <c r="O4" i="1" s="1"/>
  <c r="N5" i="1" s="1"/>
  <c r="H4" i="1"/>
  <c r="D9" i="1"/>
  <c r="G8" i="1"/>
  <c r="U4" i="1" l="1"/>
  <c r="F77" i="1"/>
  <c r="I4" i="1"/>
  <c r="P8" i="1"/>
  <c r="Q8" i="1" s="1"/>
  <c r="Q7" i="1"/>
  <c r="E33" i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O5" i="1"/>
  <c r="N6" i="1" s="1"/>
  <c r="F29" i="1"/>
  <c r="F30" i="1" s="1"/>
  <c r="F31" i="1" s="1"/>
  <c r="F32" i="1" s="1"/>
  <c r="F33" i="1" s="1"/>
  <c r="F34" i="1" s="1"/>
  <c r="G9" i="1"/>
  <c r="D10" i="1"/>
  <c r="H5" i="1" l="1"/>
  <c r="U5" i="1" s="1"/>
  <c r="V4" i="1"/>
  <c r="F78" i="1"/>
  <c r="F35" i="1"/>
  <c r="F36" i="1" s="1"/>
  <c r="F37" i="1" s="1"/>
  <c r="F38" i="1" s="1"/>
  <c r="F39" i="1" s="1"/>
  <c r="F40" i="1" s="1"/>
  <c r="F41" i="1" s="1"/>
  <c r="F42" i="1" s="1"/>
  <c r="F43" i="1" s="1"/>
  <c r="O6" i="1"/>
  <c r="N7" i="1" s="1"/>
  <c r="P9" i="1"/>
  <c r="Q9" i="1" s="1"/>
  <c r="G10" i="1"/>
  <c r="D11" i="1"/>
  <c r="I5" i="1" l="1"/>
  <c r="V5" i="1" s="1"/>
  <c r="F79" i="1"/>
  <c r="N8" i="1"/>
  <c r="O8" i="1" s="1"/>
  <c r="N9" i="1" s="1"/>
  <c r="O9" i="1" s="1"/>
  <c r="N10" i="1" s="1"/>
  <c r="O10" i="1" s="1"/>
  <c r="O7" i="1"/>
  <c r="F44" i="1"/>
  <c r="F45" i="1" s="1"/>
  <c r="F46" i="1" s="1"/>
  <c r="P10" i="1"/>
  <c r="Q10" i="1" s="1"/>
  <c r="D12" i="1"/>
  <c r="G11" i="1"/>
  <c r="H6" i="1" l="1"/>
  <c r="U6" i="1" s="1"/>
  <c r="F80" i="1"/>
  <c r="F47" i="1"/>
  <c r="F48" i="1" s="1"/>
  <c r="F49" i="1" s="1"/>
  <c r="N11" i="1"/>
  <c r="O11" i="1" s="1"/>
  <c r="P11" i="1"/>
  <c r="Q11" i="1" s="1"/>
  <c r="D13" i="1"/>
  <c r="G12" i="1"/>
  <c r="I6" i="1" l="1"/>
  <c r="F81" i="1"/>
  <c r="F50" i="1"/>
  <c r="F51" i="1" s="1"/>
  <c r="F52" i="1" s="1"/>
  <c r="N12" i="1"/>
  <c r="P12" i="1"/>
  <c r="G13" i="1"/>
  <c r="D14" i="1"/>
  <c r="V6" i="1" l="1"/>
  <c r="H7" i="1"/>
  <c r="F82" i="1"/>
  <c r="F53" i="1"/>
  <c r="F54" i="1" s="1"/>
  <c r="F55" i="1" s="1"/>
  <c r="Q12" i="1"/>
  <c r="P13" i="1"/>
  <c r="Q13" i="1" s="1"/>
  <c r="O12" i="1"/>
  <c r="N13" i="1"/>
  <c r="O13" i="1" s="1"/>
  <c r="G14" i="1"/>
  <c r="D15" i="1"/>
  <c r="U7" i="1" l="1"/>
  <c r="H8" i="1"/>
  <c r="I7" i="1"/>
  <c r="V7" i="1" s="1"/>
  <c r="F83" i="1"/>
  <c r="F56" i="1"/>
  <c r="F57" i="1" s="1"/>
  <c r="F58" i="1" s="1"/>
  <c r="F59" i="1" s="1"/>
  <c r="P14" i="1"/>
  <c r="Q14" i="1" s="1"/>
  <c r="N14" i="1"/>
  <c r="O14" i="1" s="1"/>
  <c r="G15" i="1"/>
  <c r="D16" i="1"/>
  <c r="I8" i="1" l="1"/>
  <c r="U8" i="1"/>
  <c r="F84" i="1"/>
  <c r="F60" i="1"/>
  <c r="F61" i="1" s="1"/>
  <c r="F62" i="1" s="1"/>
  <c r="F63" i="1" s="1"/>
  <c r="F64" i="1" s="1"/>
  <c r="F66" i="1" s="1"/>
  <c r="N15" i="1"/>
  <c r="O15" i="1" s="1"/>
  <c r="P15" i="1"/>
  <c r="Q15" i="1" s="1"/>
  <c r="D17" i="1"/>
  <c r="G16" i="1"/>
  <c r="V8" i="1" l="1"/>
  <c r="H9" i="1"/>
  <c r="F85" i="1"/>
  <c r="F67" i="1"/>
  <c r="F68" i="1" s="1"/>
  <c r="P16" i="1"/>
  <c r="Q16" i="1" s="1"/>
  <c r="N16" i="1"/>
  <c r="O16" i="1" s="1"/>
  <c r="G17" i="1"/>
  <c r="D18" i="1"/>
  <c r="U9" i="1" l="1"/>
  <c r="I9" i="1"/>
  <c r="F86" i="1"/>
  <c r="P17" i="1"/>
  <c r="Q17" i="1" s="1"/>
  <c r="N17" i="1"/>
  <c r="O17" i="1" s="1"/>
  <c r="G18" i="1"/>
  <c r="D19" i="1"/>
  <c r="V9" i="1" l="1"/>
  <c r="H10" i="1"/>
  <c r="F87" i="1"/>
  <c r="N18" i="1"/>
  <c r="O18" i="1" s="1"/>
  <c r="P18" i="1"/>
  <c r="Q18" i="1" s="1"/>
  <c r="D20" i="1"/>
  <c r="G19" i="1"/>
  <c r="U10" i="1" l="1"/>
  <c r="I10" i="1"/>
  <c r="F88" i="1"/>
  <c r="P19" i="1"/>
  <c r="Q19" i="1" s="1"/>
  <c r="N19" i="1"/>
  <c r="O19" i="1" s="1"/>
  <c r="D21" i="1"/>
  <c r="G20" i="1"/>
  <c r="V10" i="1" l="1"/>
  <c r="H11" i="1"/>
  <c r="F89" i="1"/>
  <c r="N20" i="1"/>
  <c r="P20" i="1"/>
  <c r="G21" i="1"/>
  <c r="D22" i="1"/>
  <c r="U11" i="1" l="1"/>
  <c r="I11" i="1"/>
  <c r="F90" i="1"/>
  <c r="Q20" i="1"/>
  <c r="P21" i="1"/>
  <c r="Q21" i="1" s="1"/>
  <c r="O20" i="1"/>
  <c r="N21" i="1"/>
  <c r="O21" i="1" s="1"/>
  <c r="G22" i="1"/>
  <c r="D23" i="1"/>
  <c r="V11" i="1" l="1"/>
  <c r="H12" i="1"/>
  <c r="F91" i="1"/>
  <c r="P22" i="1"/>
  <c r="Q22" i="1" s="1"/>
  <c r="N22" i="1"/>
  <c r="O22" i="1" s="1"/>
  <c r="D24" i="1"/>
  <c r="G23" i="1"/>
  <c r="U12" i="1" l="1"/>
  <c r="H13" i="1"/>
  <c r="I12" i="1"/>
  <c r="V12" i="1" s="1"/>
  <c r="F92" i="1"/>
  <c r="N23" i="1"/>
  <c r="O23" i="1" s="1"/>
  <c r="P23" i="1"/>
  <c r="Q23" i="1" s="1"/>
  <c r="D25" i="1"/>
  <c r="G24" i="1"/>
  <c r="I13" i="1" l="1"/>
  <c r="U13" i="1"/>
  <c r="F93" i="1"/>
  <c r="N24" i="1"/>
  <c r="O24" i="1" s="1"/>
  <c r="P24" i="1"/>
  <c r="Q24" i="1" s="1"/>
  <c r="G25" i="1"/>
  <c r="D26" i="1"/>
  <c r="V13" i="1" l="1"/>
  <c r="H14" i="1"/>
  <c r="F94" i="1"/>
  <c r="P25" i="1"/>
  <c r="N25" i="1"/>
  <c r="G26" i="1"/>
  <c r="D27" i="1"/>
  <c r="U14" i="1" l="1"/>
  <c r="I14" i="1"/>
  <c r="F95" i="1"/>
  <c r="Q25" i="1"/>
  <c r="P26" i="1"/>
  <c r="Q26" i="1" s="1"/>
  <c r="O25" i="1"/>
  <c r="N26" i="1"/>
  <c r="O26" i="1" s="1"/>
  <c r="G27" i="1"/>
  <c r="D28" i="1"/>
  <c r="V14" i="1" l="1"/>
  <c r="H15" i="1"/>
  <c r="F96" i="1"/>
  <c r="N27" i="1"/>
  <c r="O27" i="1" s="1"/>
  <c r="P27" i="1"/>
  <c r="Q27" i="1" s="1"/>
  <c r="D29" i="1"/>
  <c r="G28" i="1"/>
  <c r="U15" i="1" l="1"/>
  <c r="I15" i="1"/>
  <c r="F97" i="1"/>
  <c r="N28" i="1"/>
  <c r="O28" i="1" s="1"/>
  <c r="P28" i="1"/>
  <c r="Q28" i="1" s="1"/>
  <c r="G29" i="1"/>
  <c r="D30" i="1"/>
  <c r="V15" i="1" l="1"/>
  <c r="H16" i="1"/>
  <c r="N29" i="1"/>
  <c r="O29" i="1" s="1"/>
  <c r="P29" i="1"/>
  <c r="Q29" i="1" s="1"/>
  <c r="G30" i="1"/>
  <c r="D31" i="1"/>
  <c r="U16" i="1" l="1"/>
  <c r="I16" i="1"/>
  <c r="N30" i="1"/>
  <c r="O30" i="1" s="1"/>
  <c r="P30" i="1"/>
  <c r="Q30" i="1" s="1"/>
  <c r="D32" i="1"/>
  <c r="G31" i="1"/>
  <c r="V16" i="1" l="1"/>
  <c r="H17" i="1"/>
  <c r="P31" i="1"/>
  <c r="Q31" i="1" s="1"/>
  <c r="N31" i="1"/>
  <c r="O31" i="1" s="1"/>
  <c r="D33" i="1"/>
  <c r="G32" i="1"/>
  <c r="U17" i="1" l="1"/>
  <c r="I17" i="1"/>
  <c r="N32" i="1"/>
  <c r="O32" i="1" s="1"/>
  <c r="P32" i="1"/>
  <c r="Q32" i="1" s="1"/>
  <c r="G33" i="1"/>
  <c r="D34" i="1"/>
  <c r="V17" i="1" l="1"/>
  <c r="H18" i="1"/>
  <c r="P33" i="1"/>
  <c r="Q33" i="1" s="1"/>
  <c r="N33" i="1"/>
  <c r="O33" i="1" s="1"/>
  <c r="G34" i="1"/>
  <c r="D35" i="1"/>
  <c r="U18" i="1" l="1"/>
  <c r="I18" i="1"/>
  <c r="N34" i="1"/>
  <c r="O34" i="1" s="1"/>
  <c r="P34" i="1"/>
  <c r="Q34" i="1" s="1"/>
  <c r="G35" i="1"/>
  <c r="D36" i="1"/>
  <c r="V18" i="1" l="1"/>
  <c r="H19" i="1"/>
  <c r="G36" i="1"/>
  <c r="D37" i="1"/>
  <c r="N35" i="1"/>
  <c r="O35" i="1" s="1"/>
  <c r="P35" i="1"/>
  <c r="Q35" i="1" s="1"/>
  <c r="U19" i="1" l="1"/>
  <c r="I19" i="1"/>
  <c r="P36" i="1"/>
  <c r="Q36" i="1" s="1"/>
  <c r="N36" i="1"/>
  <c r="O36" i="1" s="1"/>
  <c r="D38" i="1"/>
  <c r="G37" i="1"/>
  <c r="V19" i="1" l="1"/>
  <c r="H20" i="1"/>
  <c r="P37" i="1"/>
  <c r="Q37" i="1" s="1"/>
  <c r="N37" i="1"/>
  <c r="O37" i="1" s="1"/>
  <c r="D39" i="1"/>
  <c r="G38" i="1"/>
  <c r="U20" i="1" l="1"/>
  <c r="I20" i="1"/>
  <c r="V20" i="1" s="1"/>
  <c r="H21" i="1"/>
  <c r="N38" i="1"/>
  <c r="O38" i="1" s="1"/>
  <c r="P38" i="1"/>
  <c r="Q38" i="1" s="1"/>
  <c r="D40" i="1"/>
  <c r="G39" i="1"/>
  <c r="U21" i="1" l="1"/>
  <c r="I21" i="1"/>
  <c r="P39" i="1"/>
  <c r="Q39" i="1" s="1"/>
  <c r="D41" i="1"/>
  <c r="G40" i="1"/>
  <c r="N39" i="1"/>
  <c r="O39" i="1" s="1"/>
  <c r="V21" i="1" l="1"/>
  <c r="H22" i="1"/>
  <c r="N40" i="1"/>
  <c r="O40" i="1" s="1"/>
  <c r="D42" i="1"/>
  <c r="G41" i="1"/>
  <c r="P40" i="1"/>
  <c r="Q40" i="1" s="1"/>
  <c r="U22" i="1" l="1"/>
  <c r="I22" i="1"/>
  <c r="N41" i="1"/>
  <c r="O41" i="1" s="1"/>
  <c r="P41" i="1"/>
  <c r="Q41" i="1" s="1"/>
  <c r="D43" i="1"/>
  <c r="G42" i="1"/>
  <c r="V22" i="1" l="1"/>
  <c r="H23" i="1"/>
  <c r="P42" i="1"/>
  <c r="Q42" i="1" s="1"/>
  <c r="D44" i="1"/>
  <c r="G43" i="1"/>
  <c r="N42" i="1"/>
  <c r="O42" i="1" s="1"/>
  <c r="U23" i="1" l="1"/>
  <c r="I23" i="1"/>
  <c r="N43" i="1"/>
  <c r="O43" i="1" s="1"/>
  <c r="D45" i="1"/>
  <c r="G44" i="1"/>
  <c r="P43" i="1"/>
  <c r="Q43" i="1" s="1"/>
  <c r="V23" i="1" l="1"/>
  <c r="H24" i="1"/>
  <c r="N44" i="1"/>
  <c r="O44" i="1" s="1"/>
  <c r="P44" i="1"/>
  <c r="Q44" i="1" s="1"/>
  <c r="D46" i="1"/>
  <c r="G45" i="1"/>
  <c r="U24" i="1" l="1"/>
  <c r="I24" i="1"/>
  <c r="P45" i="1"/>
  <c r="Q45" i="1" s="1"/>
  <c r="D47" i="1"/>
  <c r="G46" i="1"/>
  <c r="N45" i="1"/>
  <c r="O45" i="1" s="1"/>
  <c r="V24" i="1" l="1"/>
  <c r="H25" i="1"/>
  <c r="P46" i="1"/>
  <c r="Q46" i="1" s="1"/>
  <c r="N46" i="1"/>
  <c r="O46" i="1" s="1"/>
  <c r="D48" i="1"/>
  <c r="G47" i="1"/>
  <c r="U25" i="1" l="1"/>
  <c r="H26" i="1"/>
  <c r="I25" i="1"/>
  <c r="V25" i="1" s="1"/>
  <c r="N47" i="1"/>
  <c r="O47" i="1" s="1"/>
  <c r="D49" i="1"/>
  <c r="G48" i="1"/>
  <c r="P47" i="1"/>
  <c r="Q47" i="1" s="1"/>
  <c r="U26" i="1" l="1"/>
  <c r="I26" i="1"/>
  <c r="N48" i="1"/>
  <c r="O48" i="1" s="1"/>
  <c r="P48" i="1"/>
  <c r="Q48" i="1" s="1"/>
  <c r="D50" i="1"/>
  <c r="G49" i="1"/>
  <c r="V26" i="1" l="1"/>
  <c r="H27" i="1"/>
  <c r="P49" i="1"/>
  <c r="Q49" i="1" s="1"/>
  <c r="D51" i="1"/>
  <c r="G50" i="1"/>
  <c r="N49" i="1"/>
  <c r="O49" i="1" s="1"/>
  <c r="U27" i="1" l="1"/>
  <c r="I27" i="1"/>
  <c r="N50" i="1"/>
  <c r="O50" i="1" s="1"/>
  <c r="D52" i="1"/>
  <c r="G51" i="1"/>
  <c r="P50" i="1"/>
  <c r="Q50" i="1" s="1"/>
  <c r="V27" i="1" l="1"/>
  <c r="H28" i="1"/>
  <c r="N51" i="1"/>
  <c r="O51" i="1" s="1"/>
  <c r="P51" i="1"/>
  <c r="Q51" i="1" s="1"/>
  <c r="D53" i="1"/>
  <c r="G52" i="1"/>
  <c r="U28" i="1" l="1"/>
  <c r="I28" i="1"/>
  <c r="P52" i="1"/>
  <c r="Q52" i="1" s="1"/>
  <c r="D54" i="1"/>
  <c r="G53" i="1"/>
  <c r="N52" i="1"/>
  <c r="O52" i="1" s="1"/>
  <c r="V28" i="1" l="1"/>
  <c r="H29" i="1"/>
  <c r="N53" i="1"/>
  <c r="O53" i="1" s="1"/>
  <c r="D55" i="1"/>
  <c r="G54" i="1"/>
  <c r="P53" i="1"/>
  <c r="Q53" i="1" s="1"/>
  <c r="U29" i="1" l="1"/>
  <c r="I29" i="1"/>
  <c r="P54" i="1"/>
  <c r="Q54" i="1" s="1"/>
  <c r="N54" i="1"/>
  <c r="O54" i="1" s="1"/>
  <c r="D56" i="1"/>
  <c r="G55" i="1"/>
  <c r="V29" i="1" l="1"/>
  <c r="H30" i="1"/>
  <c r="P55" i="1"/>
  <c r="Q55" i="1" s="1"/>
  <c r="D57" i="1"/>
  <c r="G56" i="1"/>
  <c r="N55" i="1"/>
  <c r="O55" i="1" s="1"/>
  <c r="N56" i="1" s="1"/>
  <c r="O56" i="1" s="1"/>
  <c r="U30" i="1" l="1"/>
  <c r="I30" i="1"/>
  <c r="P56" i="1"/>
  <c r="Q56" i="1" s="1"/>
  <c r="D58" i="1"/>
  <c r="G57" i="1"/>
  <c r="V30" i="1" l="1"/>
  <c r="H31" i="1"/>
  <c r="P57" i="1"/>
  <c r="Q57" i="1" s="1"/>
  <c r="N57" i="1"/>
  <c r="O57" i="1" s="1"/>
  <c r="D59" i="1"/>
  <c r="G58" i="1"/>
  <c r="U31" i="1" l="1"/>
  <c r="I31" i="1"/>
  <c r="N58" i="1"/>
  <c r="O58" i="1" s="1"/>
  <c r="D60" i="1"/>
  <c r="G59" i="1"/>
  <c r="P58" i="1"/>
  <c r="Q58" i="1" s="1"/>
  <c r="V31" i="1" l="1"/>
  <c r="H32" i="1"/>
  <c r="P59" i="1"/>
  <c r="Q59" i="1" s="1"/>
  <c r="D61" i="1"/>
  <c r="G60" i="1"/>
  <c r="N59" i="1"/>
  <c r="O59" i="1" s="1"/>
  <c r="U32" i="1" l="1"/>
  <c r="I32" i="1"/>
  <c r="D62" i="1"/>
  <c r="G61" i="1"/>
  <c r="P60" i="1"/>
  <c r="Q60" i="1" s="1"/>
  <c r="N60" i="1"/>
  <c r="O60" i="1" s="1"/>
  <c r="V32" i="1" l="1"/>
  <c r="H33" i="1"/>
  <c r="N61" i="1"/>
  <c r="O61" i="1" s="1"/>
  <c r="P61" i="1"/>
  <c r="Q61" i="1" s="1"/>
  <c r="D63" i="1"/>
  <c r="G62" i="1"/>
  <c r="U33" i="1" l="1"/>
  <c r="I33" i="1"/>
  <c r="P62" i="1"/>
  <c r="Q62" i="1" s="1"/>
  <c r="D64" i="1"/>
  <c r="G63" i="1"/>
  <c r="N62" i="1"/>
  <c r="O62" i="1" s="1"/>
  <c r="V33" i="1" l="1"/>
  <c r="H34" i="1"/>
  <c r="N63" i="1"/>
  <c r="O63" i="1" s="1"/>
  <c r="D65" i="1"/>
  <c r="G64" i="1"/>
  <c r="P63" i="1"/>
  <c r="Q63" i="1" s="1"/>
  <c r="U34" i="1" l="1"/>
  <c r="I34" i="1"/>
  <c r="P64" i="1"/>
  <c r="Q64" i="1" s="1"/>
  <c r="D66" i="1"/>
  <c r="G65" i="1"/>
  <c r="N64" i="1"/>
  <c r="O64" i="1" s="1"/>
  <c r="V34" i="1" l="1"/>
  <c r="H35" i="1"/>
  <c r="N65" i="1"/>
  <c r="O65" i="1" s="1"/>
  <c r="P65" i="1"/>
  <c r="Q65" i="1" s="1"/>
  <c r="D67" i="1"/>
  <c r="G66" i="1"/>
  <c r="U35" i="1" l="1"/>
  <c r="I35" i="1"/>
  <c r="N66" i="1"/>
  <c r="O66" i="1" s="1"/>
  <c r="D68" i="1"/>
  <c r="D69" i="1" s="1"/>
  <c r="D70" i="1" s="1"/>
  <c r="G67" i="1"/>
  <c r="P66" i="1"/>
  <c r="Q66" i="1" s="1"/>
  <c r="V35" i="1" l="1"/>
  <c r="H36" i="1"/>
  <c r="G70" i="1"/>
  <c r="D71" i="1"/>
  <c r="G69" i="1"/>
  <c r="N67" i="1"/>
  <c r="O67" i="1" s="1"/>
  <c r="P67" i="1"/>
  <c r="Q67" i="1" s="1"/>
  <c r="G68" i="1"/>
  <c r="U36" i="1" l="1"/>
  <c r="I36" i="1"/>
  <c r="D72" i="1"/>
  <c r="G71" i="1"/>
  <c r="P68" i="1"/>
  <c r="Q68" i="1" s="1"/>
  <c r="P69" i="1" s="1"/>
  <c r="Q69" i="1" s="1"/>
  <c r="P70" i="1" s="1"/>
  <c r="Q70" i="1" s="1"/>
  <c r="N68" i="1"/>
  <c r="O68" i="1" s="1"/>
  <c r="N69" i="1" s="1"/>
  <c r="O69" i="1" s="1"/>
  <c r="N70" i="1" s="1"/>
  <c r="O70" i="1" s="1"/>
  <c r="V36" i="1" l="1"/>
  <c r="H37" i="1"/>
  <c r="P71" i="1"/>
  <c r="Q71" i="1" s="1"/>
  <c r="N71" i="1"/>
  <c r="O71" i="1" s="1"/>
  <c r="D73" i="1"/>
  <c r="U37" i="1" l="1"/>
  <c r="I37" i="1"/>
  <c r="D74" i="1"/>
  <c r="V37" i="1" l="1"/>
  <c r="H38" i="1"/>
  <c r="D75" i="1"/>
  <c r="U38" i="1" l="1"/>
  <c r="I38" i="1"/>
  <c r="D76" i="1"/>
  <c r="V38" i="1" l="1"/>
  <c r="H39" i="1"/>
  <c r="D77" i="1"/>
  <c r="U39" i="1" l="1"/>
  <c r="I39" i="1"/>
  <c r="D78" i="1"/>
  <c r="V39" i="1" l="1"/>
  <c r="H40" i="1"/>
  <c r="D79" i="1"/>
  <c r="U40" i="1" l="1"/>
  <c r="I40" i="1"/>
  <c r="D80" i="1"/>
  <c r="V40" i="1" l="1"/>
  <c r="H41" i="1"/>
  <c r="D81" i="1"/>
  <c r="U41" i="1" l="1"/>
  <c r="I41" i="1"/>
  <c r="D82" i="1"/>
  <c r="V41" i="1" l="1"/>
  <c r="H42" i="1"/>
  <c r="D83" i="1"/>
  <c r="U42" i="1" l="1"/>
  <c r="I42" i="1"/>
  <c r="D84" i="1"/>
  <c r="V42" i="1" l="1"/>
  <c r="H43" i="1"/>
  <c r="D85" i="1"/>
  <c r="U43" i="1" l="1"/>
  <c r="I43" i="1"/>
  <c r="D86" i="1"/>
  <c r="V43" i="1" l="1"/>
  <c r="H44" i="1"/>
  <c r="D87" i="1"/>
  <c r="U44" i="1" l="1"/>
  <c r="I44" i="1"/>
  <c r="D88" i="1"/>
  <c r="V44" i="1" l="1"/>
  <c r="H45" i="1"/>
  <c r="D89" i="1"/>
  <c r="U45" i="1" l="1"/>
  <c r="I45" i="1"/>
  <c r="D90" i="1"/>
  <c r="V45" i="1" l="1"/>
  <c r="H46" i="1"/>
  <c r="D91" i="1"/>
  <c r="U46" i="1" l="1"/>
  <c r="I46" i="1"/>
  <c r="D92" i="1"/>
  <c r="V46" i="1" l="1"/>
  <c r="H47" i="1"/>
  <c r="D93" i="1"/>
  <c r="U47" i="1" l="1"/>
  <c r="I47" i="1"/>
  <c r="D94" i="1"/>
  <c r="V47" i="1" l="1"/>
  <c r="H48" i="1"/>
  <c r="D95" i="1"/>
  <c r="U48" i="1" l="1"/>
  <c r="I48" i="1"/>
  <c r="D96" i="1"/>
  <c r="D97" i="1" s="1"/>
  <c r="D98" i="1" s="1"/>
  <c r="V48" i="1" l="1"/>
  <c r="H49" i="1"/>
  <c r="D99" i="1"/>
  <c r="U49" i="1" l="1"/>
  <c r="I49" i="1"/>
  <c r="D100" i="1"/>
  <c r="V49" i="1" l="1"/>
  <c r="H50" i="1"/>
  <c r="D101" i="1"/>
  <c r="U50" i="1" l="1"/>
  <c r="I50" i="1"/>
  <c r="D102" i="1"/>
  <c r="D103" i="1" s="1"/>
  <c r="V50" i="1" l="1"/>
  <c r="H51" i="1"/>
  <c r="D104" i="1"/>
  <c r="U51" i="1" l="1"/>
  <c r="I51" i="1"/>
  <c r="D105" i="1"/>
  <c r="V51" i="1" l="1"/>
  <c r="H52" i="1"/>
  <c r="D106" i="1"/>
  <c r="U52" i="1" l="1"/>
  <c r="I52" i="1"/>
  <c r="D107" i="1"/>
  <c r="V52" i="1" l="1"/>
  <c r="H53" i="1"/>
  <c r="D108" i="1"/>
  <c r="D109" i="1" s="1"/>
  <c r="U53" i="1" l="1"/>
  <c r="I53" i="1"/>
  <c r="V53" i="1" l="1"/>
  <c r="H54" i="1"/>
  <c r="D110" i="1"/>
  <c r="U54" i="1" l="1"/>
  <c r="I54" i="1"/>
  <c r="D111" i="1"/>
  <c r="D112" i="1" s="1"/>
  <c r="D113" i="1" s="1"/>
  <c r="V54" i="1" l="1"/>
  <c r="H55" i="1"/>
  <c r="D114" i="1"/>
  <c r="U55" i="1" l="1"/>
  <c r="I55" i="1"/>
  <c r="D115" i="1"/>
  <c r="V55" i="1" l="1"/>
  <c r="H56" i="1"/>
  <c r="D116" i="1"/>
  <c r="U56" i="1" l="1"/>
  <c r="I56" i="1"/>
  <c r="D117" i="1"/>
  <c r="V56" i="1" l="1"/>
  <c r="H57" i="1"/>
  <c r="D118" i="1"/>
  <c r="U57" i="1" l="1"/>
  <c r="I57" i="1"/>
  <c r="D119" i="1"/>
  <c r="V57" i="1" l="1"/>
  <c r="H58" i="1"/>
  <c r="D120" i="1"/>
  <c r="U58" i="1" l="1"/>
  <c r="I58" i="1"/>
  <c r="D121" i="1"/>
  <c r="V58" i="1" l="1"/>
  <c r="H59" i="1"/>
  <c r="D122" i="1"/>
  <c r="U59" i="1" l="1"/>
  <c r="I59" i="1"/>
  <c r="D123" i="1"/>
  <c r="V59" i="1" l="1"/>
  <c r="H60" i="1"/>
  <c r="D124" i="1"/>
  <c r="U60" i="1" l="1"/>
  <c r="I60" i="1"/>
  <c r="D125" i="1"/>
  <c r="V60" i="1" l="1"/>
  <c r="H61" i="1"/>
  <c r="D126" i="1"/>
  <c r="U61" i="1" l="1"/>
  <c r="I61" i="1"/>
  <c r="D127" i="1"/>
  <c r="V61" i="1" l="1"/>
  <c r="H62" i="1"/>
  <c r="D128" i="1"/>
  <c r="U62" i="1" l="1"/>
  <c r="I62" i="1"/>
  <c r="D129" i="1"/>
  <c r="V62" i="1" l="1"/>
  <c r="H63" i="1"/>
  <c r="D130" i="1"/>
  <c r="U63" i="1" l="1"/>
  <c r="I63" i="1"/>
  <c r="V63" i="1" l="1"/>
  <c r="H64" i="1"/>
  <c r="U64" i="1" l="1"/>
  <c r="I64" i="1"/>
  <c r="V64" i="1" l="1"/>
  <c r="H65" i="1"/>
  <c r="U65" i="1" l="1"/>
  <c r="I65" i="1"/>
  <c r="V65" i="1" l="1"/>
  <c r="H66" i="1"/>
  <c r="U66" i="1" l="1"/>
  <c r="I66" i="1"/>
  <c r="V66" i="1" l="1"/>
  <c r="H67" i="1"/>
  <c r="U67" i="1" l="1"/>
  <c r="I67" i="1"/>
  <c r="L67" i="1"/>
  <c r="J67" i="1"/>
  <c r="V67" i="1" l="1"/>
  <c r="H68" i="1"/>
  <c r="E73" i="1"/>
  <c r="E74" i="1" s="1"/>
  <c r="G72" i="1"/>
  <c r="L68" i="1" l="1"/>
  <c r="M68" i="1" s="1"/>
  <c r="I68" i="1"/>
  <c r="J68" i="1"/>
  <c r="K68" i="1" s="1"/>
  <c r="U68" i="1"/>
  <c r="G74" i="1"/>
  <c r="E75" i="1"/>
  <c r="N72" i="1"/>
  <c r="O72" i="1" s="1"/>
  <c r="G73" i="1"/>
  <c r="P72" i="1"/>
  <c r="Q72" i="1" s="1"/>
  <c r="V68" i="1" l="1"/>
  <c r="H69" i="1"/>
  <c r="E76" i="1"/>
  <c r="G75" i="1"/>
  <c r="P73" i="1"/>
  <c r="Q73" i="1" s="1"/>
  <c r="P74" i="1" s="1"/>
  <c r="Q74" i="1" s="1"/>
  <c r="N73" i="1"/>
  <c r="O73" i="1" s="1"/>
  <c r="N74" i="1" s="1"/>
  <c r="O74" i="1" s="1"/>
  <c r="N75" i="1" s="1"/>
  <c r="O75" i="1" s="1"/>
  <c r="U69" i="1" l="1"/>
  <c r="J69" i="1"/>
  <c r="K69" i="1" s="1"/>
  <c r="L69" i="1"/>
  <c r="M69" i="1" s="1"/>
  <c r="I69" i="1"/>
  <c r="P75" i="1"/>
  <c r="Q75" i="1" s="1"/>
  <c r="E77" i="1"/>
  <c r="G76" i="1"/>
  <c r="H70" i="1" l="1"/>
  <c r="V69" i="1"/>
  <c r="N76" i="1"/>
  <c r="O76" i="1" s="1"/>
  <c r="E78" i="1"/>
  <c r="G77" i="1"/>
  <c r="P76" i="1"/>
  <c r="Q76" i="1" s="1"/>
  <c r="U70" i="1" l="1"/>
  <c r="J70" i="1"/>
  <c r="K70" i="1" s="1"/>
  <c r="L70" i="1"/>
  <c r="M70" i="1" s="1"/>
  <c r="I70" i="1"/>
  <c r="N77" i="1"/>
  <c r="O77" i="1" s="1"/>
  <c r="P77" i="1"/>
  <c r="Q77" i="1" s="1"/>
  <c r="E79" i="1"/>
  <c r="G78" i="1"/>
  <c r="V70" i="1" l="1"/>
  <c r="H71" i="1"/>
  <c r="N78" i="1"/>
  <c r="O78" i="1" s="1"/>
  <c r="E80" i="1"/>
  <c r="G79" i="1"/>
  <c r="P78" i="1"/>
  <c r="Q78" i="1" s="1"/>
  <c r="P79" i="1" s="1"/>
  <c r="Q79" i="1" s="1"/>
  <c r="U71" i="1" l="1"/>
  <c r="J71" i="1"/>
  <c r="K71" i="1" s="1"/>
  <c r="I71" i="1"/>
  <c r="L71" i="1"/>
  <c r="M71" i="1" s="1"/>
  <c r="N79" i="1"/>
  <c r="O79" i="1" s="1"/>
  <c r="E81" i="1"/>
  <c r="G80" i="1"/>
  <c r="V71" i="1" l="1"/>
  <c r="H72" i="1"/>
  <c r="N80" i="1"/>
  <c r="O80" i="1" s="1"/>
  <c r="P80" i="1"/>
  <c r="Q80" i="1" s="1"/>
  <c r="E82" i="1"/>
  <c r="G81" i="1"/>
  <c r="I72" i="1" l="1"/>
  <c r="J72" i="1"/>
  <c r="K72" i="1" s="1"/>
  <c r="U72" i="1"/>
  <c r="L72" i="1"/>
  <c r="M72" i="1" s="1"/>
  <c r="N81" i="1"/>
  <c r="O81" i="1" s="1"/>
  <c r="P81" i="1"/>
  <c r="Q81" i="1" s="1"/>
  <c r="E83" i="1"/>
  <c r="G82" i="1"/>
  <c r="V72" i="1" l="1"/>
  <c r="H73" i="1"/>
  <c r="N82" i="1"/>
  <c r="O82" i="1" s="1"/>
  <c r="E84" i="1"/>
  <c r="G83" i="1"/>
  <c r="P82" i="1"/>
  <c r="Q82" i="1" s="1"/>
  <c r="U73" i="1" l="1"/>
  <c r="L73" i="1"/>
  <c r="M73" i="1" s="1"/>
  <c r="I73" i="1"/>
  <c r="J73" i="1"/>
  <c r="K73" i="1" s="1"/>
  <c r="N83" i="1"/>
  <c r="O83" i="1" s="1"/>
  <c r="E85" i="1"/>
  <c r="G84" i="1"/>
  <c r="P83" i="1"/>
  <c r="Q83" i="1" s="1"/>
  <c r="P84" i="1" s="1"/>
  <c r="Q84" i="1" s="1"/>
  <c r="V73" i="1" l="1"/>
  <c r="H74" i="1"/>
  <c r="N84" i="1"/>
  <c r="O84" i="1" s="1"/>
  <c r="E86" i="1"/>
  <c r="G85" i="1"/>
  <c r="U74" i="1" l="1"/>
  <c r="J74" i="1"/>
  <c r="K74" i="1" s="1"/>
  <c r="L74" i="1"/>
  <c r="M74" i="1" s="1"/>
  <c r="I74" i="1"/>
  <c r="N85" i="1"/>
  <c r="O85" i="1" s="1"/>
  <c r="G86" i="1"/>
  <c r="E87" i="1"/>
  <c r="P85" i="1"/>
  <c r="Q85" i="1" s="1"/>
  <c r="V74" i="1" l="1"/>
  <c r="H75" i="1"/>
  <c r="N86" i="1"/>
  <c r="O86" i="1" s="1"/>
  <c r="P86" i="1"/>
  <c r="Q86" i="1" s="1"/>
  <c r="E88" i="1"/>
  <c r="G87" i="1"/>
  <c r="U75" i="1" l="1"/>
  <c r="I75" i="1"/>
  <c r="L75" i="1"/>
  <c r="M75" i="1" s="1"/>
  <c r="J75" i="1"/>
  <c r="K75" i="1" s="1"/>
  <c r="N87" i="1"/>
  <c r="O87" i="1" s="1"/>
  <c r="E89" i="1"/>
  <c r="G88" i="1"/>
  <c r="P87" i="1"/>
  <c r="N88" i="1" l="1"/>
  <c r="N89" i="1" s="1"/>
  <c r="N90" i="1" s="1"/>
  <c r="N91" i="1" s="1"/>
  <c r="V75" i="1"/>
  <c r="H76" i="1"/>
  <c r="N92" i="1"/>
  <c r="N93" i="1" s="1"/>
  <c r="E90" i="1"/>
  <c r="G89" i="1"/>
  <c r="Q87" i="1"/>
  <c r="P88" i="1"/>
  <c r="P89" i="1" s="1"/>
  <c r="P90" i="1" s="1"/>
  <c r="P91" i="1" s="1"/>
  <c r="P92" i="1" s="1"/>
  <c r="P93" i="1" s="1"/>
  <c r="O88" i="1"/>
  <c r="U76" i="1" l="1"/>
  <c r="J76" i="1"/>
  <c r="K76" i="1" s="1"/>
  <c r="I76" i="1"/>
  <c r="L76" i="1"/>
  <c r="M76" i="1" s="1"/>
  <c r="O89" i="1"/>
  <c r="E91" i="1"/>
  <c r="G90" i="1"/>
  <c r="Q88" i="1"/>
  <c r="Q89" i="1" s="1"/>
  <c r="Q90" i="1" s="1"/>
  <c r="V76" i="1" l="1"/>
  <c r="H77" i="1"/>
  <c r="E92" i="1"/>
  <c r="G91" i="1"/>
  <c r="O90" i="1"/>
  <c r="U77" i="1" l="1"/>
  <c r="I77" i="1"/>
  <c r="L77" i="1"/>
  <c r="M77" i="1" s="1"/>
  <c r="J77" i="1"/>
  <c r="K77" i="1" s="1"/>
  <c r="O91" i="1"/>
  <c r="Q91" i="1"/>
  <c r="E93" i="1"/>
  <c r="G92" i="1"/>
  <c r="V77" i="1" l="1"/>
  <c r="H78" i="1"/>
  <c r="O92" i="1"/>
  <c r="S92" i="1"/>
  <c r="Q92" i="1"/>
  <c r="E94" i="1"/>
  <c r="G93" i="1"/>
  <c r="U78" i="1" l="1"/>
  <c r="I78" i="1"/>
  <c r="J78" i="1"/>
  <c r="K78" i="1" s="1"/>
  <c r="L78" i="1"/>
  <c r="M78" i="1" s="1"/>
  <c r="O93" i="1"/>
  <c r="S93" i="1"/>
  <c r="Q93" i="1"/>
  <c r="E95" i="1"/>
  <c r="G94" i="1"/>
  <c r="P94" i="1" l="1"/>
  <c r="Q94" i="1" s="1"/>
  <c r="V78" i="1"/>
  <c r="H79" i="1"/>
  <c r="N94" i="1"/>
  <c r="O94" i="1" s="1"/>
  <c r="R94" i="1"/>
  <c r="S94" i="1" s="1"/>
  <c r="E96" i="1"/>
  <c r="G95" i="1"/>
  <c r="U79" i="1" l="1"/>
  <c r="L79" i="1"/>
  <c r="M79" i="1" s="1"/>
  <c r="I79" i="1"/>
  <c r="J79" i="1"/>
  <c r="K79" i="1" s="1"/>
  <c r="N95" i="1"/>
  <c r="O95" i="1" s="1"/>
  <c r="R95" i="1"/>
  <c r="S95" i="1" s="1"/>
  <c r="G96" i="1"/>
  <c r="E97" i="1"/>
  <c r="P95" i="1"/>
  <c r="Q95" i="1" s="1"/>
  <c r="V79" i="1" l="1"/>
  <c r="H80" i="1"/>
  <c r="P96" i="1"/>
  <c r="Q96" i="1" s="1"/>
  <c r="N96" i="1"/>
  <c r="O96" i="1" s="1"/>
  <c r="R96" i="1"/>
  <c r="S96" i="1" s="1"/>
  <c r="E98" i="1"/>
  <c r="G97" i="1"/>
  <c r="U80" i="1" l="1"/>
  <c r="I80" i="1"/>
  <c r="J80" i="1"/>
  <c r="K80" i="1" s="1"/>
  <c r="L80" i="1"/>
  <c r="M80" i="1" s="1"/>
  <c r="N97" i="1"/>
  <c r="O97" i="1" s="1"/>
  <c r="R97" i="1"/>
  <c r="S97" i="1" s="1"/>
  <c r="E99" i="1"/>
  <c r="G98" i="1"/>
  <c r="P97" i="1"/>
  <c r="Q97" i="1" s="1"/>
  <c r="V80" i="1" l="1"/>
  <c r="H81" i="1"/>
  <c r="N98" i="1"/>
  <c r="O98" i="1" s="1"/>
  <c r="E100" i="1"/>
  <c r="G99" i="1"/>
  <c r="R98" i="1"/>
  <c r="S98" i="1" s="1"/>
  <c r="P98" i="1"/>
  <c r="Q98" i="1" s="1"/>
  <c r="U81" i="1" l="1"/>
  <c r="I81" i="1"/>
  <c r="J81" i="1"/>
  <c r="K81" i="1" s="1"/>
  <c r="L81" i="1"/>
  <c r="M81" i="1" s="1"/>
  <c r="P99" i="1"/>
  <c r="Q99" i="1" s="1"/>
  <c r="R99" i="1"/>
  <c r="S99" i="1" s="1"/>
  <c r="N99" i="1"/>
  <c r="O99" i="1" s="1"/>
  <c r="E101" i="1"/>
  <c r="G100" i="1"/>
  <c r="N100" i="1" l="1"/>
  <c r="O100" i="1" s="1"/>
  <c r="V81" i="1"/>
  <c r="H82" i="1"/>
  <c r="P100" i="1"/>
  <c r="Q100" i="1" s="1"/>
  <c r="P101" i="1" s="1"/>
  <c r="R100" i="1"/>
  <c r="S100" i="1" s="1"/>
  <c r="E102" i="1"/>
  <c r="G101" i="1"/>
  <c r="N101" i="1" s="1"/>
  <c r="R101" i="1" l="1"/>
  <c r="S101" i="1" s="1"/>
  <c r="U82" i="1"/>
  <c r="L82" i="1"/>
  <c r="M82" i="1" s="1"/>
  <c r="I82" i="1"/>
  <c r="J82" i="1"/>
  <c r="K82" i="1" s="1"/>
  <c r="G102" i="1"/>
  <c r="E103" i="1"/>
  <c r="O101" i="1"/>
  <c r="N102" i="1"/>
  <c r="N103" i="1" s="1"/>
  <c r="N104" i="1" s="1"/>
  <c r="R102" i="1"/>
  <c r="R103" i="1" s="1"/>
  <c r="R104" i="1" s="1"/>
  <c r="Q101" i="1"/>
  <c r="P102" i="1"/>
  <c r="P103" i="1" s="1"/>
  <c r="P104" i="1" s="1"/>
  <c r="V82" i="1" l="1"/>
  <c r="H83" i="1"/>
  <c r="S102" i="1"/>
  <c r="Q102" i="1"/>
  <c r="O102" i="1"/>
  <c r="E104" i="1"/>
  <c r="G103" i="1"/>
  <c r="S103" i="1" s="1"/>
  <c r="U83" i="1" l="1"/>
  <c r="J83" i="1"/>
  <c r="K83" i="1" s="1"/>
  <c r="I83" i="1"/>
  <c r="L83" i="1"/>
  <c r="M83" i="1" s="1"/>
  <c r="O103" i="1"/>
  <c r="Q103" i="1"/>
  <c r="E105" i="1"/>
  <c r="G104" i="1"/>
  <c r="O104" i="1" l="1"/>
  <c r="V83" i="1"/>
  <c r="H84" i="1"/>
  <c r="S104" i="1"/>
  <c r="E106" i="1"/>
  <c r="G105" i="1"/>
  <c r="N105" i="1" s="1"/>
  <c r="Q104" i="1"/>
  <c r="U84" i="1" l="1"/>
  <c r="L84" i="1"/>
  <c r="M84" i="1" s="1"/>
  <c r="I84" i="1"/>
  <c r="J84" i="1"/>
  <c r="K84" i="1" s="1"/>
  <c r="P105" i="1"/>
  <c r="P106" i="1" s="1"/>
  <c r="P107" i="1" s="1"/>
  <c r="P108" i="1" s="1"/>
  <c r="R105" i="1"/>
  <c r="O105" i="1"/>
  <c r="N106" i="1"/>
  <c r="N107" i="1" s="1"/>
  <c r="N108" i="1" s="1"/>
  <c r="E107" i="1"/>
  <c r="G106" i="1"/>
  <c r="V84" i="1" l="1"/>
  <c r="H85" i="1"/>
  <c r="S105" i="1"/>
  <c r="R106" i="1"/>
  <c r="E108" i="1"/>
  <c r="E109" i="1" s="1"/>
  <c r="G107" i="1"/>
  <c r="O106" i="1"/>
  <c r="O107" i="1" s="1"/>
  <c r="Q105" i="1"/>
  <c r="Q106" i="1" s="1"/>
  <c r="Q107" i="1" s="1"/>
  <c r="U85" i="1" l="1"/>
  <c r="I85" i="1"/>
  <c r="J85" i="1"/>
  <c r="K85" i="1" s="1"/>
  <c r="L85" i="1"/>
  <c r="M85" i="1" s="1"/>
  <c r="G108" i="1"/>
  <c r="S106" i="1"/>
  <c r="R107" i="1"/>
  <c r="V85" i="1" l="1"/>
  <c r="H86" i="1"/>
  <c r="R108" i="1"/>
  <c r="S108" i="1" s="1"/>
  <c r="S107" i="1"/>
  <c r="Q108" i="1"/>
  <c r="O108" i="1"/>
  <c r="E110" i="1"/>
  <c r="G109" i="1"/>
  <c r="U86" i="1" l="1"/>
  <c r="I86" i="1"/>
  <c r="L86" i="1"/>
  <c r="M86" i="1" s="1"/>
  <c r="J86" i="1"/>
  <c r="K86" i="1" s="1"/>
  <c r="P109" i="1"/>
  <c r="Q109" i="1" s="1"/>
  <c r="N109" i="1"/>
  <c r="O109" i="1" s="1"/>
  <c r="R109" i="1"/>
  <c r="S109" i="1" s="1"/>
  <c r="E111" i="1"/>
  <c r="G110" i="1"/>
  <c r="N110" i="1" l="1"/>
  <c r="O110" i="1" s="1"/>
  <c r="V86" i="1"/>
  <c r="H87" i="1"/>
  <c r="P110" i="1"/>
  <c r="Q110" i="1" s="1"/>
  <c r="R110" i="1"/>
  <c r="S110" i="1" s="1"/>
  <c r="G111" i="1"/>
  <c r="E112" i="1"/>
  <c r="E113" i="1" s="1"/>
  <c r="P111" i="1" l="1"/>
  <c r="H88" i="1"/>
  <c r="L87" i="1"/>
  <c r="U87" i="1"/>
  <c r="I87" i="1"/>
  <c r="V87" i="1" s="1"/>
  <c r="J87" i="1"/>
  <c r="E114" i="1"/>
  <c r="G113" i="1"/>
  <c r="Q111" i="1"/>
  <c r="P112" i="1"/>
  <c r="R111" i="1"/>
  <c r="N111" i="1"/>
  <c r="M87" i="1" l="1"/>
  <c r="L88" i="1"/>
  <c r="K87" i="1"/>
  <c r="J88" i="1"/>
  <c r="U88" i="1"/>
  <c r="H89" i="1"/>
  <c r="I88" i="1"/>
  <c r="V88" i="1" s="1"/>
  <c r="O111" i="1"/>
  <c r="N112" i="1"/>
  <c r="R112" i="1"/>
  <c r="S111" i="1"/>
  <c r="E115" i="1"/>
  <c r="G114" i="1"/>
  <c r="J89" i="1" l="1"/>
  <c r="K88" i="1"/>
  <c r="H90" i="1"/>
  <c r="U89" i="1"/>
  <c r="I89" i="1"/>
  <c r="V89" i="1" s="1"/>
  <c r="L89" i="1"/>
  <c r="M88" i="1"/>
  <c r="E116" i="1"/>
  <c r="G115" i="1"/>
  <c r="H91" i="1" l="1"/>
  <c r="U90" i="1"/>
  <c r="I90" i="1"/>
  <c r="V90" i="1" s="1"/>
  <c r="L90" i="1"/>
  <c r="M89" i="1"/>
  <c r="J90" i="1"/>
  <c r="K89" i="1"/>
  <c r="E117" i="1"/>
  <c r="G116" i="1"/>
  <c r="L91" i="1" l="1"/>
  <c r="M90" i="1"/>
  <c r="J91" i="1"/>
  <c r="K90" i="1"/>
  <c r="H92" i="1"/>
  <c r="U91" i="1"/>
  <c r="I91" i="1"/>
  <c r="V91" i="1" s="1"/>
  <c r="E118" i="1"/>
  <c r="G117" i="1"/>
  <c r="J92" i="1" l="1"/>
  <c r="K91" i="1"/>
  <c r="U92" i="1"/>
  <c r="H93" i="1"/>
  <c r="I92" i="1"/>
  <c r="V92" i="1" s="1"/>
  <c r="L92" i="1"/>
  <c r="M91" i="1"/>
  <c r="E119" i="1"/>
  <c r="G118" i="1"/>
  <c r="U93" i="1" l="1"/>
  <c r="I93" i="1"/>
  <c r="L93" i="1"/>
  <c r="M93" i="1" s="1"/>
  <c r="M92" i="1"/>
  <c r="J93" i="1"/>
  <c r="K93" i="1" s="1"/>
  <c r="K92" i="1"/>
  <c r="E120" i="1"/>
  <c r="G119" i="1"/>
  <c r="V93" i="1" l="1"/>
  <c r="H94" i="1"/>
  <c r="E121" i="1"/>
  <c r="G120" i="1"/>
  <c r="U94" i="1" l="1"/>
  <c r="J94" i="1"/>
  <c r="K94" i="1" s="1"/>
  <c r="I94" i="1"/>
  <c r="L94" i="1"/>
  <c r="M94" i="1" s="1"/>
  <c r="E122" i="1"/>
  <c r="G121" i="1"/>
  <c r="V94" i="1" l="1"/>
  <c r="H95" i="1"/>
  <c r="E123" i="1"/>
  <c r="G122" i="1"/>
  <c r="U95" i="1" l="1"/>
  <c r="I95" i="1"/>
  <c r="J95" i="1"/>
  <c r="K95" i="1" s="1"/>
  <c r="L95" i="1"/>
  <c r="M95" i="1" s="1"/>
  <c r="E124" i="1"/>
  <c r="G123" i="1"/>
  <c r="G112" i="1"/>
  <c r="V95" i="1" l="1"/>
  <c r="H96" i="1"/>
  <c r="E125" i="1"/>
  <c r="G124" i="1"/>
  <c r="S112" i="1"/>
  <c r="Q112" i="1"/>
  <c r="O112" i="1"/>
  <c r="N113" i="1" s="1"/>
  <c r="U96" i="1" l="1"/>
  <c r="I96" i="1"/>
  <c r="J96" i="1"/>
  <c r="K96" i="1" s="1"/>
  <c r="L96" i="1"/>
  <c r="M96" i="1" s="1"/>
  <c r="P113" i="1"/>
  <c r="P114" i="1" s="1"/>
  <c r="P115" i="1" s="1"/>
  <c r="P116" i="1" s="1"/>
  <c r="P117" i="1" s="1"/>
  <c r="O113" i="1"/>
  <c r="N114" i="1"/>
  <c r="N115" i="1" s="1"/>
  <c r="N116" i="1" s="1"/>
  <c r="N117" i="1" s="1"/>
  <c r="E126" i="1"/>
  <c r="G125" i="1"/>
  <c r="R113" i="1"/>
  <c r="R114" i="1" s="1"/>
  <c r="R115" i="1" s="1"/>
  <c r="R116" i="1" s="1"/>
  <c r="R117" i="1" s="1"/>
  <c r="O114" i="1" l="1"/>
  <c r="O115" i="1" s="1"/>
  <c r="O116" i="1" s="1"/>
  <c r="O117" i="1" s="1"/>
  <c r="N118" i="1" s="1"/>
  <c r="N119" i="1" s="1"/>
  <c r="V96" i="1"/>
  <c r="H97" i="1"/>
  <c r="E127" i="1"/>
  <c r="G126" i="1"/>
  <c r="Q113" i="1"/>
  <c r="Q114" i="1" s="1"/>
  <c r="Q115" i="1" s="1"/>
  <c r="Q116" i="1" s="1"/>
  <c r="Q117" i="1" s="1"/>
  <c r="P118" i="1" s="1"/>
  <c r="O118" i="1"/>
  <c r="S113" i="1"/>
  <c r="O119" i="1" l="1"/>
  <c r="N120" i="1" s="1"/>
  <c r="U97" i="1"/>
  <c r="L97" i="1"/>
  <c r="M97" i="1" s="1"/>
  <c r="I97" i="1"/>
  <c r="J97" i="1"/>
  <c r="K97" i="1" s="1"/>
  <c r="Q118" i="1"/>
  <c r="P119" i="1"/>
  <c r="O120" i="1"/>
  <c r="N121" i="1"/>
  <c r="E128" i="1"/>
  <c r="G127" i="1"/>
  <c r="V97" i="1" l="1"/>
  <c r="H98" i="1"/>
  <c r="E129" i="1"/>
  <c r="G128" i="1"/>
  <c r="O121" i="1"/>
  <c r="N122" i="1" s="1"/>
  <c r="Q119" i="1"/>
  <c r="P120" i="1" s="1"/>
  <c r="S114" i="1"/>
  <c r="U98" i="1" l="1"/>
  <c r="I98" i="1"/>
  <c r="J98" i="1"/>
  <c r="K98" i="1" s="1"/>
  <c r="L98" i="1"/>
  <c r="M98" i="1" s="1"/>
  <c r="O122" i="1"/>
  <c r="N123" i="1"/>
  <c r="N124" i="1" s="1"/>
  <c r="N125" i="1" s="1"/>
  <c r="Q120" i="1"/>
  <c r="P121" i="1"/>
  <c r="E130" i="1"/>
  <c r="E131" i="1" s="1"/>
  <c r="G129" i="1"/>
  <c r="G131" i="1" l="1"/>
  <c r="E132" i="1"/>
  <c r="Q121" i="1"/>
  <c r="P122" i="1" s="1"/>
  <c r="V98" i="1"/>
  <c r="H99" i="1"/>
  <c r="Q122" i="1"/>
  <c r="P123" i="1"/>
  <c r="P124" i="1" s="1"/>
  <c r="P125" i="1" s="1"/>
  <c r="G130" i="1"/>
  <c r="O123" i="1"/>
  <c r="O124" i="1" s="1"/>
  <c r="O125" i="1" s="1"/>
  <c r="N126" i="1" s="1"/>
  <c r="S115" i="1"/>
  <c r="E133" i="1" l="1"/>
  <c r="G132" i="1"/>
  <c r="I99" i="1"/>
  <c r="J99" i="1"/>
  <c r="K99" i="1" s="1"/>
  <c r="U99" i="1"/>
  <c r="L99" i="1"/>
  <c r="M99" i="1" s="1"/>
  <c r="O126" i="1"/>
  <c r="N127" i="1"/>
  <c r="N128" i="1" s="1"/>
  <c r="Q123" i="1"/>
  <c r="Q124" i="1" s="1"/>
  <c r="Q125" i="1" s="1"/>
  <c r="P126" i="1" s="1"/>
  <c r="E134" i="1" l="1"/>
  <c r="G133" i="1"/>
  <c r="H100" i="1"/>
  <c r="V99" i="1"/>
  <c r="Q126" i="1"/>
  <c r="P127" i="1"/>
  <c r="P128" i="1" s="1"/>
  <c r="O127" i="1"/>
  <c r="O128" i="1" s="1"/>
  <c r="N129" i="1" s="1"/>
  <c r="O129" i="1" s="1"/>
  <c r="N130" i="1" s="1"/>
  <c r="S116" i="1"/>
  <c r="G134" i="1" l="1"/>
  <c r="E135" i="1"/>
  <c r="J100" i="1"/>
  <c r="K100" i="1" s="1"/>
  <c r="U100" i="1"/>
  <c r="L100" i="1"/>
  <c r="M100" i="1" s="1"/>
  <c r="I100" i="1"/>
  <c r="O130" i="1"/>
  <c r="N131" i="1" s="1"/>
  <c r="O131" i="1" s="1"/>
  <c r="N132" i="1" s="1"/>
  <c r="O132" i="1" s="1"/>
  <c r="N133" i="1" s="1"/>
  <c r="O133" i="1" s="1"/>
  <c r="Q127" i="1"/>
  <c r="Q128" i="1" s="1"/>
  <c r="P129" i="1" s="1"/>
  <c r="Q129" i="1" s="1"/>
  <c r="P130" i="1" s="1"/>
  <c r="E136" i="1" l="1"/>
  <c r="G135" i="1"/>
  <c r="N134" i="1"/>
  <c r="H101" i="1"/>
  <c r="V100" i="1"/>
  <c r="Q130" i="1"/>
  <c r="P131" i="1" s="1"/>
  <c r="Q131" i="1" s="1"/>
  <c r="P132" i="1" s="1"/>
  <c r="Q132" i="1" s="1"/>
  <c r="P133" i="1" s="1"/>
  <c r="Q133" i="1" s="1"/>
  <c r="P134" i="1" s="1"/>
  <c r="S117" i="1"/>
  <c r="Q134" i="1" l="1"/>
  <c r="P135" i="1"/>
  <c r="G136" i="1"/>
  <c r="E137" i="1"/>
  <c r="O134" i="1"/>
  <c r="N135" i="1"/>
  <c r="L101" i="1"/>
  <c r="H102" i="1"/>
  <c r="U101" i="1"/>
  <c r="J101" i="1"/>
  <c r="I101" i="1"/>
  <c r="V101" i="1" s="1"/>
  <c r="R118" i="1"/>
  <c r="R119" i="1" s="1"/>
  <c r="M101" i="1" l="1"/>
  <c r="L102" i="1"/>
  <c r="G137" i="1"/>
  <c r="E138" i="1"/>
  <c r="K101" i="1"/>
  <c r="J102" i="1"/>
  <c r="K102" i="1" s="1"/>
  <c r="N136" i="1"/>
  <c r="O135" i="1"/>
  <c r="P136" i="1"/>
  <c r="Q135" i="1"/>
  <c r="M102" i="1"/>
  <c r="H103" i="1"/>
  <c r="U102" i="1"/>
  <c r="I102" i="1"/>
  <c r="V102" i="1" s="1"/>
  <c r="S118" i="1"/>
  <c r="N137" i="1" l="1"/>
  <c r="O136" i="1"/>
  <c r="P137" i="1"/>
  <c r="Q136" i="1"/>
  <c r="G138" i="1"/>
  <c r="E139" i="1"/>
  <c r="L103" i="1"/>
  <c r="M103" i="1" s="1"/>
  <c r="I103" i="1"/>
  <c r="V103" i="1" s="1"/>
  <c r="H104" i="1"/>
  <c r="U103" i="1"/>
  <c r="J103" i="1"/>
  <c r="K103" i="1" s="1"/>
  <c r="P138" i="1" l="1"/>
  <c r="Q137" i="1"/>
  <c r="E140" i="1"/>
  <c r="G139" i="1"/>
  <c r="N138" i="1"/>
  <c r="O137" i="1"/>
  <c r="I104" i="1"/>
  <c r="J104" i="1"/>
  <c r="K104" i="1" s="1"/>
  <c r="U104" i="1"/>
  <c r="L104" i="1"/>
  <c r="M104" i="1" s="1"/>
  <c r="S119" i="1"/>
  <c r="E141" i="1" l="1"/>
  <c r="G140" i="1"/>
  <c r="N139" i="1"/>
  <c r="O138" i="1"/>
  <c r="P139" i="1"/>
  <c r="Q138" i="1"/>
  <c r="H105" i="1"/>
  <c r="V104" i="1"/>
  <c r="R120" i="1"/>
  <c r="R121" i="1" s="1"/>
  <c r="N140" i="1" l="1"/>
  <c r="O139" i="1"/>
  <c r="P140" i="1"/>
  <c r="Q139" i="1"/>
  <c r="E142" i="1"/>
  <c r="G141" i="1"/>
  <c r="H106" i="1"/>
  <c r="U105" i="1"/>
  <c r="J105" i="1"/>
  <c r="K105" i="1" s="1"/>
  <c r="L105" i="1"/>
  <c r="M105" i="1" s="1"/>
  <c r="I105" i="1"/>
  <c r="V105" i="1" s="1"/>
  <c r="S120" i="1"/>
  <c r="P141" i="1" l="1"/>
  <c r="Q141" i="1" s="1"/>
  <c r="Q140" i="1"/>
  <c r="E143" i="1"/>
  <c r="G142" i="1"/>
  <c r="N141" i="1"/>
  <c r="O141" i="1" s="1"/>
  <c r="O140" i="1"/>
  <c r="H107" i="1"/>
  <c r="U106" i="1"/>
  <c r="J106" i="1"/>
  <c r="K106" i="1" s="1"/>
  <c r="I106" i="1"/>
  <c r="V106" i="1" s="1"/>
  <c r="L106" i="1"/>
  <c r="M106" i="1" s="1"/>
  <c r="E144" i="1" l="1"/>
  <c r="G143" i="1"/>
  <c r="N142" i="1"/>
  <c r="O142" i="1" s="1"/>
  <c r="P142" i="1"/>
  <c r="Q142" i="1" s="1"/>
  <c r="J107" i="1"/>
  <c r="H108" i="1"/>
  <c r="L107" i="1"/>
  <c r="I107" i="1"/>
  <c r="V107" i="1" s="1"/>
  <c r="U107" i="1"/>
  <c r="S121" i="1"/>
  <c r="K107" i="1" l="1"/>
  <c r="J108" i="1"/>
  <c r="N143" i="1"/>
  <c r="O143" i="1" s="1"/>
  <c r="P143" i="1"/>
  <c r="Q143" i="1" s="1"/>
  <c r="M107" i="1"/>
  <c r="L108" i="1"/>
  <c r="E145" i="1"/>
  <c r="G144" i="1"/>
  <c r="U108" i="1"/>
  <c r="I108" i="1"/>
  <c r="K108" i="1"/>
  <c r="M108" i="1"/>
  <c r="R122" i="1"/>
  <c r="R123" i="1" s="1"/>
  <c r="R124" i="1" s="1"/>
  <c r="R125" i="1" s="1"/>
  <c r="P144" i="1" l="1"/>
  <c r="N144" i="1"/>
  <c r="E146" i="1"/>
  <c r="G145" i="1"/>
  <c r="H109" i="1"/>
  <c r="V108" i="1"/>
  <c r="S122" i="1"/>
  <c r="O144" i="1" l="1"/>
  <c r="N145" i="1"/>
  <c r="E147" i="1"/>
  <c r="G146" i="1"/>
  <c r="Q144" i="1"/>
  <c r="P145" i="1"/>
  <c r="J109" i="1"/>
  <c r="K109" i="1" s="1"/>
  <c r="L109" i="1"/>
  <c r="M109" i="1" s="1"/>
  <c r="I109" i="1"/>
  <c r="U109" i="1"/>
  <c r="E148" i="1" l="1"/>
  <c r="G147" i="1"/>
  <c r="P146" i="1"/>
  <c r="Q145" i="1"/>
  <c r="N146" i="1"/>
  <c r="O145" i="1"/>
  <c r="H110" i="1"/>
  <c r="V109" i="1"/>
  <c r="S123" i="1"/>
  <c r="P147" i="1" l="1"/>
  <c r="Q146" i="1"/>
  <c r="N147" i="1"/>
  <c r="O146" i="1"/>
  <c r="E149" i="1"/>
  <c r="G148" i="1"/>
  <c r="U110" i="1"/>
  <c r="L110" i="1"/>
  <c r="M110" i="1" s="1"/>
  <c r="I110" i="1"/>
  <c r="J110" i="1"/>
  <c r="K110" i="1" s="1"/>
  <c r="N148" i="1" l="1"/>
  <c r="O147" i="1"/>
  <c r="G149" i="1"/>
  <c r="E150" i="1"/>
  <c r="P148" i="1"/>
  <c r="Q147" i="1"/>
  <c r="H111" i="1"/>
  <c r="V110" i="1"/>
  <c r="S124" i="1"/>
  <c r="P149" i="1" l="1"/>
  <c r="Q148" i="1"/>
  <c r="G150" i="1"/>
  <c r="E151" i="1"/>
  <c r="N149" i="1"/>
  <c r="O148" i="1"/>
  <c r="L111" i="1"/>
  <c r="M111" i="1" s="1"/>
  <c r="H112" i="1"/>
  <c r="U111" i="1"/>
  <c r="I111" i="1"/>
  <c r="V111" i="1" s="1"/>
  <c r="J111" i="1"/>
  <c r="K111" i="1" s="1"/>
  <c r="G151" i="1" l="1"/>
  <c r="E152" i="1"/>
  <c r="N150" i="1"/>
  <c r="O150" i="1" s="1"/>
  <c r="O149" i="1"/>
  <c r="P150" i="1"/>
  <c r="Q150" i="1" s="1"/>
  <c r="Q149" i="1"/>
  <c r="U112" i="1"/>
  <c r="J112" i="1"/>
  <c r="K112" i="1" s="1"/>
  <c r="I112" i="1"/>
  <c r="L112" i="1"/>
  <c r="M112" i="1" s="1"/>
  <c r="S125" i="1"/>
  <c r="P151" i="1" l="1"/>
  <c r="N151" i="1"/>
  <c r="E153" i="1"/>
  <c r="G152" i="1"/>
  <c r="H113" i="1"/>
  <c r="V112" i="1"/>
  <c r="R126" i="1"/>
  <c r="R127" i="1" s="1"/>
  <c r="R128" i="1" s="1"/>
  <c r="E154" i="1" l="1"/>
  <c r="G153" i="1"/>
  <c r="O151" i="1"/>
  <c r="N152" i="1"/>
  <c r="O152" i="1" s="1"/>
  <c r="Q151" i="1"/>
  <c r="P152" i="1"/>
  <c r="Q152" i="1" s="1"/>
  <c r="H114" i="1"/>
  <c r="J113" i="1"/>
  <c r="I113" i="1"/>
  <c r="V113" i="1" s="1"/>
  <c r="L113" i="1"/>
  <c r="U113" i="1"/>
  <c r="S126" i="1"/>
  <c r="K113" i="1" l="1"/>
  <c r="J114" i="1"/>
  <c r="J115" i="1" s="1"/>
  <c r="M113" i="1"/>
  <c r="L114" i="1"/>
  <c r="L115" i="1" s="1"/>
  <c r="P153" i="1"/>
  <c r="Q153" i="1" s="1"/>
  <c r="N153" i="1"/>
  <c r="O153" i="1" s="1"/>
  <c r="E155" i="1"/>
  <c r="G154" i="1"/>
  <c r="M114" i="1"/>
  <c r="K114" i="1"/>
  <c r="H115" i="1"/>
  <c r="U114" i="1"/>
  <c r="I114" i="1"/>
  <c r="V114" i="1" s="1"/>
  <c r="P154" i="1" l="1"/>
  <c r="Q154" i="1" s="1"/>
  <c r="N154" i="1"/>
  <c r="O154" i="1" s="1"/>
  <c r="E156" i="1"/>
  <c r="G155" i="1"/>
  <c r="H116" i="1"/>
  <c r="U115" i="1"/>
  <c r="M115" i="1"/>
  <c r="K115" i="1"/>
  <c r="I115" i="1"/>
  <c r="V115" i="1" s="1"/>
  <c r="S127" i="1"/>
  <c r="P155" i="1" l="1"/>
  <c r="Q155" i="1" s="1"/>
  <c r="N155" i="1"/>
  <c r="O155" i="1" s="1"/>
  <c r="E157" i="1"/>
  <c r="G156" i="1"/>
  <c r="L116" i="1"/>
  <c r="M116" i="1" s="1"/>
  <c r="J116" i="1"/>
  <c r="K116" i="1" s="1"/>
  <c r="H117" i="1"/>
  <c r="U116" i="1"/>
  <c r="I116" i="1"/>
  <c r="V116" i="1" s="1"/>
  <c r="N156" i="1" l="1"/>
  <c r="O156" i="1" s="1"/>
  <c r="P156" i="1"/>
  <c r="Q156" i="1" s="1"/>
  <c r="E158" i="1"/>
  <c r="G157" i="1"/>
  <c r="U117" i="1"/>
  <c r="I117" i="1"/>
  <c r="J117" i="1"/>
  <c r="K117" i="1" s="1"/>
  <c r="L117" i="1"/>
  <c r="M117" i="1" s="1"/>
  <c r="S128" i="1"/>
  <c r="N157" i="1" l="1"/>
  <c r="P157" i="1"/>
  <c r="G158" i="1"/>
  <c r="E159" i="1"/>
  <c r="H118" i="1"/>
  <c r="V117" i="1"/>
  <c r="R129" i="1"/>
  <c r="E160" i="1" l="1"/>
  <c r="G159" i="1"/>
  <c r="Q157" i="1"/>
  <c r="P158" i="1"/>
  <c r="O157" i="1"/>
  <c r="N158" i="1"/>
  <c r="L118" i="1"/>
  <c r="M118" i="1" s="1"/>
  <c r="J118" i="1"/>
  <c r="K118" i="1" s="1"/>
  <c r="H119" i="1"/>
  <c r="U118" i="1"/>
  <c r="I118" i="1"/>
  <c r="V118" i="1" s="1"/>
  <c r="S129" i="1"/>
  <c r="P159" i="1" l="1"/>
  <c r="Q158" i="1"/>
  <c r="N159" i="1"/>
  <c r="O158" i="1"/>
  <c r="G160" i="1"/>
  <c r="E161" i="1"/>
  <c r="U119" i="1"/>
  <c r="L119" i="1"/>
  <c r="M119" i="1" s="1"/>
  <c r="I119" i="1"/>
  <c r="J119" i="1"/>
  <c r="K119" i="1" s="1"/>
  <c r="R130" i="1"/>
  <c r="P160" i="1" l="1"/>
  <c r="Q159" i="1"/>
  <c r="E162" i="1"/>
  <c r="G161" i="1"/>
  <c r="N160" i="1"/>
  <c r="O159" i="1"/>
  <c r="H120" i="1"/>
  <c r="V119" i="1"/>
  <c r="S130" i="1"/>
  <c r="R131" i="1" s="1"/>
  <c r="S131" i="1" s="1"/>
  <c r="R132" i="1" s="1"/>
  <c r="S132" i="1" s="1"/>
  <c r="R133" i="1" s="1"/>
  <c r="S133" i="1" s="1"/>
  <c r="R134" i="1" s="1"/>
  <c r="E163" i="1" l="1"/>
  <c r="G162" i="1"/>
  <c r="N161" i="1"/>
  <c r="O161" i="1" s="1"/>
  <c r="O160" i="1"/>
  <c r="P161" i="1"/>
  <c r="Q161" i="1" s="1"/>
  <c r="Q160" i="1"/>
  <c r="S134" i="1"/>
  <c r="R135" i="1"/>
  <c r="H121" i="1"/>
  <c r="U120" i="1"/>
  <c r="I120" i="1"/>
  <c r="V120" i="1" s="1"/>
  <c r="L120" i="1"/>
  <c r="M120" i="1" s="1"/>
  <c r="J120" i="1"/>
  <c r="K120" i="1" s="1"/>
  <c r="P162" i="1" l="1"/>
  <c r="N162" i="1"/>
  <c r="R136" i="1"/>
  <c r="S135" i="1"/>
  <c r="G163" i="1"/>
  <c r="E164" i="1"/>
  <c r="U121" i="1"/>
  <c r="L121" i="1"/>
  <c r="M121" i="1" s="1"/>
  <c r="J121" i="1"/>
  <c r="K121" i="1" s="1"/>
  <c r="I121" i="1"/>
  <c r="O162" i="1" l="1"/>
  <c r="N163" i="1"/>
  <c r="R137" i="1"/>
  <c r="S136" i="1"/>
  <c r="Q162" i="1"/>
  <c r="P163" i="1"/>
  <c r="G164" i="1"/>
  <c r="E165" i="1"/>
  <c r="H122" i="1"/>
  <c r="V121" i="1"/>
  <c r="P164" i="1" l="1"/>
  <c r="Q163" i="1"/>
  <c r="R138" i="1"/>
  <c r="S137" i="1"/>
  <c r="N164" i="1"/>
  <c r="O163" i="1"/>
  <c r="G165" i="1"/>
  <c r="E166" i="1"/>
  <c r="L122" i="1"/>
  <c r="I122" i="1"/>
  <c r="V122" i="1" s="1"/>
  <c r="U122" i="1"/>
  <c r="H123" i="1"/>
  <c r="J122" i="1"/>
  <c r="R139" i="1" l="1"/>
  <c r="S138" i="1"/>
  <c r="P165" i="1"/>
  <c r="Q164" i="1"/>
  <c r="K122" i="1"/>
  <c r="J123" i="1"/>
  <c r="K123" i="1" s="1"/>
  <c r="M122" i="1"/>
  <c r="L123" i="1"/>
  <c r="N165" i="1"/>
  <c r="O164" i="1"/>
  <c r="E167" i="1"/>
  <c r="G166" i="1"/>
  <c r="I123" i="1"/>
  <c r="V123" i="1" s="1"/>
  <c r="H124" i="1"/>
  <c r="M123" i="1"/>
  <c r="U123" i="1"/>
  <c r="G167" i="1" l="1"/>
  <c r="E168" i="1"/>
  <c r="P166" i="1"/>
  <c r="Q165" i="1"/>
  <c r="N166" i="1"/>
  <c r="O165" i="1"/>
  <c r="R140" i="1"/>
  <c r="S139" i="1"/>
  <c r="H125" i="1"/>
  <c r="U124" i="1"/>
  <c r="L124" i="1"/>
  <c r="M124" i="1" s="1"/>
  <c r="J124" i="1"/>
  <c r="K124" i="1" s="1"/>
  <c r="I124" i="1"/>
  <c r="V124" i="1" s="1"/>
  <c r="N167" i="1" l="1"/>
  <c r="O167" i="1" s="1"/>
  <c r="N168" i="1" s="1"/>
  <c r="O166" i="1"/>
  <c r="R141" i="1"/>
  <c r="S141" i="1" s="1"/>
  <c r="R142" i="1" s="1"/>
  <c r="S142" i="1" s="1"/>
  <c r="R143" i="1" s="1"/>
  <c r="S143" i="1" s="1"/>
  <c r="R144" i="1" s="1"/>
  <c r="S140" i="1"/>
  <c r="P167" i="1"/>
  <c r="Q167" i="1" s="1"/>
  <c r="P168" i="1" s="1"/>
  <c r="Q166" i="1"/>
  <c r="G168" i="1"/>
  <c r="C174" i="1"/>
  <c r="C178" i="1" s="1"/>
  <c r="I125" i="1"/>
  <c r="U125" i="1"/>
  <c r="L125" i="1"/>
  <c r="M125" i="1" s="1"/>
  <c r="J125" i="1"/>
  <c r="K125" i="1" s="1"/>
  <c r="Q168" i="1" l="1"/>
  <c r="C182" i="1"/>
  <c r="C181" i="1"/>
  <c r="O168" i="1"/>
  <c r="S144" i="1"/>
  <c r="R145" i="1"/>
  <c r="H126" i="1"/>
  <c r="V125" i="1"/>
  <c r="R146" i="1" l="1"/>
  <c r="S145" i="1"/>
  <c r="H127" i="1"/>
  <c r="U126" i="1"/>
  <c r="I126" i="1"/>
  <c r="V126" i="1" s="1"/>
  <c r="J126" i="1"/>
  <c r="L126" i="1"/>
  <c r="M126" i="1" l="1"/>
  <c r="L127" i="1"/>
  <c r="M127" i="1" s="1"/>
  <c r="K126" i="1"/>
  <c r="J127" i="1"/>
  <c r="K127" i="1" s="1"/>
  <c r="R147" i="1"/>
  <c r="S146" i="1"/>
  <c r="I127" i="1"/>
  <c r="V127" i="1" s="1"/>
  <c r="H128" i="1"/>
  <c r="U127" i="1"/>
  <c r="R148" i="1" l="1"/>
  <c r="S147" i="1"/>
  <c r="U128" i="1"/>
  <c r="L128" i="1"/>
  <c r="M128" i="1" s="1"/>
  <c r="I128" i="1"/>
  <c r="J128" i="1"/>
  <c r="K128" i="1" s="1"/>
  <c r="R149" i="1" l="1"/>
  <c r="S148" i="1"/>
  <c r="H129" i="1"/>
  <c r="V128" i="1"/>
  <c r="R150" i="1" l="1"/>
  <c r="S150" i="1" s="1"/>
  <c r="R151" i="1" s="1"/>
  <c r="S149" i="1"/>
  <c r="I129" i="1"/>
  <c r="L129" i="1"/>
  <c r="M129" i="1" s="1"/>
  <c r="J129" i="1"/>
  <c r="K129" i="1" s="1"/>
  <c r="U129" i="1"/>
  <c r="S151" i="1" l="1"/>
  <c r="R152" i="1"/>
  <c r="S152" i="1" s="1"/>
  <c r="R153" i="1" s="1"/>
  <c r="S153" i="1" s="1"/>
  <c r="R154" i="1" s="1"/>
  <c r="S154" i="1" s="1"/>
  <c r="R155" i="1" s="1"/>
  <c r="S155" i="1" s="1"/>
  <c r="R156" i="1" s="1"/>
  <c r="S156" i="1" s="1"/>
  <c r="R157" i="1" s="1"/>
  <c r="H130" i="1"/>
  <c r="V129" i="1"/>
  <c r="S157" i="1" l="1"/>
  <c r="R158" i="1"/>
  <c r="J130" i="1"/>
  <c r="K130" i="1" s="1"/>
  <c r="L130" i="1"/>
  <c r="M130" i="1" s="1"/>
  <c r="I130" i="1"/>
  <c r="U130" i="1"/>
  <c r="V130" i="1" l="1"/>
  <c r="H131" i="1"/>
  <c r="J131" i="1" s="1"/>
  <c r="K131" i="1" s="1"/>
  <c r="L131" i="1"/>
  <c r="M131" i="1" s="1"/>
  <c r="R159" i="1"/>
  <c r="S158" i="1"/>
  <c r="R160" i="1" l="1"/>
  <c r="S159" i="1"/>
  <c r="I131" i="1"/>
  <c r="U131" i="1"/>
  <c r="V131" i="1" l="1"/>
  <c r="H132" i="1"/>
  <c r="R161" i="1"/>
  <c r="S161" i="1" s="1"/>
  <c r="R162" i="1" s="1"/>
  <c r="S160" i="1"/>
  <c r="S162" i="1" l="1"/>
  <c r="R163" i="1"/>
  <c r="I132" i="1"/>
  <c r="U132" i="1"/>
  <c r="L132" i="1"/>
  <c r="M132" i="1" s="1"/>
  <c r="J132" i="1"/>
  <c r="K132" i="1" s="1"/>
  <c r="V132" i="1" l="1"/>
  <c r="H133" i="1"/>
  <c r="J133" i="1" s="1"/>
  <c r="K133" i="1" s="1"/>
  <c r="R164" i="1"/>
  <c r="S163" i="1"/>
  <c r="L133" i="1"/>
  <c r="M133" i="1" s="1"/>
  <c r="R165" i="1" l="1"/>
  <c r="S164" i="1"/>
  <c r="I133" i="1"/>
  <c r="U133" i="1"/>
  <c r="R166" i="1" l="1"/>
  <c r="S165" i="1"/>
  <c r="V133" i="1"/>
  <c r="H134" i="1"/>
  <c r="R167" i="1" l="1"/>
  <c r="S167" i="1" s="1"/>
  <c r="R168" i="1" s="1"/>
  <c r="S166" i="1"/>
  <c r="H135" i="1"/>
  <c r="I134" i="1"/>
  <c r="V134" i="1" s="1"/>
  <c r="U134" i="1"/>
  <c r="J134" i="1"/>
  <c r="K134" i="1" s="1"/>
  <c r="L134" i="1"/>
  <c r="M134" i="1" s="1"/>
  <c r="L135" i="1" s="1"/>
  <c r="S168" i="1" l="1"/>
  <c r="C183" i="1"/>
  <c r="M135" i="1"/>
  <c r="M136" i="1" s="1"/>
  <c r="L136" i="1"/>
  <c r="H136" i="1"/>
  <c r="I135" i="1"/>
  <c r="V135" i="1" s="1"/>
  <c r="U135" i="1"/>
  <c r="J135" i="1"/>
  <c r="H137" i="1" l="1"/>
  <c r="I136" i="1"/>
  <c r="V136" i="1" s="1"/>
  <c r="U136" i="1"/>
  <c r="K135" i="1"/>
  <c r="J136" i="1"/>
  <c r="L137" i="1"/>
  <c r="H138" i="1" l="1"/>
  <c r="I137" i="1"/>
  <c r="V137" i="1" s="1"/>
  <c r="U137" i="1"/>
  <c r="K136" i="1"/>
  <c r="J137" i="1" s="1"/>
  <c r="M137" i="1"/>
  <c r="L138" i="1"/>
  <c r="K137" i="1" l="1"/>
  <c r="J138" i="1"/>
  <c r="M138" i="1"/>
  <c r="H139" i="1"/>
  <c r="I138" i="1"/>
  <c r="V138" i="1" s="1"/>
  <c r="U138" i="1"/>
  <c r="H140" i="1" l="1"/>
  <c r="I139" i="1"/>
  <c r="V139" i="1" s="1"/>
  <c r="U139" i="1"/>
  <c r="L139" i="1"/>
  <c r="M139" i="1" s="1"/>
  <c r="L140" i="1" s="1"/>
  <c r="K138" i="1"/>
  <c r="J139" i="1" s="1"/>
  <c r="K139" i="1" s="1"/>
  <c r="J140" i="1" s="1"/>
  <c r="L141" i="1" l="1"/>
  <c r="M140" i="1"/>
  <c r="J141" i="1"/>
  <c r="K141" i="1" s="1"/>
  <c r="K140" i="1"/>
  <c r="H141" i="1"/>
  <c r="I140" i="1"/>
  <c r="V140" i="1" s="1"/>
  <c r="U140" i="1"/>
  <c r="I141" i="1" l="1"/>
  <c r="U141" i="1"/>
  <c r="M141" i="1"/>
  <c r="V141" i="1" l="1"/>
  <c r="H142" i="1"/>
  <c r="I142" i="1" l="1"/>
  <c r="U142" i="1"/>
  <c r="J142" i="1"/>
  <c r="K142" i="1" s="1"/>
  <c r="L142" i="1"/>
  <c r="M142" i="1" s="1"/>
  <c r="V142" i="1" l="1"/>
  <c r="H143" i="1"/>
  <c r="I143" i="1" l="1"/>
  <c r="U143" i="1"/>
  <c r="L143" i="1"/>
  <c r="M143" i="1" s="1"/>
  <c r="J143" i="1"/>
  <c r="K143" i="1" s="1"/>
  <c r="V143" i="1" l="1"/>
  <c r="H144" i="1"/>
  <c r="H145" i="1" l="1"/>
  <c r="I144" i="1"/>
  <c r="V144" i="1" s="1"/>
  <c r="U144" i="1"/>
  <c r="J144" i="1"/>
  <c r="K144" i="1" s="1"/>
  <c r="J145" i="1" s="1"/>
  <c r="L144" i="1"/>
  <c r="M144" i="1" s="1"/>
  <c r="L145" i="1" s="1"/>
  <c r="K145" i="1" l="1"/>
  <c r="J146" i="1"/>
  <c r="M145" i="1"/>
  <c r="M146" i="1" s="1"/>
  <c r="L146" i="1"/>
  <c r="H146" i="1"/>
  <c r="I145" i="1"/>
  <c r="V145" i="1" s="1"/>
  <c r="U145" i="1"/>
  <c r="H147" i="1" l="1"/>
  <c r="I146" i="1"/>
  <c r="V146" i="1" s="1"/>
  <c r="U146" i="1"/>
  <c r="K146" i="1"/>
  <c r="J147" i="1" s="1"/>
  <c r="K147" i="1" s="1"/>
  <c r="L147" i="1"/>
  <c r="M147" i="1" s="1"/>
  <c r="H148" i="1" l="1"/>
  <c r="I147" i="1"/>
  <c r="V147" i="1" s="1"/>
  <c r="U147" i="1"/>
  <c r="H149" i="1" l="1"/>
  <c r="I148" i="1"/>
  <c r="V148" i="1" s="1"/>
  <c r="U148" i="1"/>
  <c r="L148" i="1"/>
  <c r="M148" i="1" s="1"/>
  <c r="L149" i="1" s="1"/>
  <c r="M149" i="1" s="1"/>
  <c r="J148" i="1"/>
  <c r="K148" i="1" s="1"/>
  <c r="J149" i="1" s="1"/>
  <c r="K149" i="1" s="1"/>
  <c r="H150" i="1" l="1"/>
  <c r="I149" i="1"/>
  <c r="V149" i="1" s="1"/>
  <c r="U149" i="1"/>
  <c r="I150" i="1" l="1"/>
  <c r="U150" i="1"/>
  <c r="J150" i="1"/>
  <c r="K150" i="1" s="1"/>
  <c r="L150" i="1"/>
  <c r="M150" i="1" s="1"/>
  <c r="V150" i="1" l="1"/>
  <c r="H151" i="1"/>
  <c r="H152" i="1" l="1"/>
  <c r="I151" i="1"/>
  <c r="V151" i="1" s="1"/>
  <c r="U151" i="1"/>
  <c r="J151" i="1"/>
  <c r="L151" i="1"/>
  <c r="K151" i="1" l="1"/>
  <c r="J152" i="1"/>
  <c r="M151" i="1"/>
  <c r="M152" i="1" s="1"/>
  <c r="L152" i="1"/>
  <c r="I152" i="1"/>
  <c r="U152" i="1"/>
  <c r="V152" i="1" l="1"/>
  <c r="H153" i="1"/>
  <c r="K152" i="1"/>
  <c r="J153" i="1" l="1"/>
  <c r="K153" i="1" s="1"/>
  <c r="I153" i="1"/>
  <c r="U153" i="1"/>
  <c r="L153" i="1"/>
  <c r="M153" i="1" s="1"/>
  <c r="V153" i="1" l="1"/>
  <c r="H154" i="1"/>
  <c r="I154" i="1" l="1"/>
  <c r="U154" i="1"/>
  <c r="L154" i="1"/>
  <c r="M154" i="1" s="1"/>
  <c r="J154" i="1"/>
  <c r="K154" i="1" s="1"/>
  <c r="V154" i="1" l="1"/>
  <c r="H155" i="1"/>
  <c r="I155" i="1" l="1"/>
  <c r="U155" i="1"/>
  <c r="J155" i="1"/>
  <c r="K155" i="1" s="1"/>
  <c r="L155" i="1"/>
  <c r="M155" i="1" s="1"/>
  <c r="V155" i="1" l="1"/>
  <c r="H156" i="1"/>
  <c r="I156" i="1" l="1"/>
  <c r="U156" i="1"/>
  <c r="L156" i="1"/>
  <c r="M156" i="1" s="1"/>
  <c r="J156" i="1"/>
  <c r="K156" i="1" s="1"/>
  <c r="V156" i="1" l="1"/>
  <c r="H157" i="1"/>
  <c r="H158" i="1" l="1"/>
  <c r="I157" i="1"/>
  <c r="V157" i="1" s="1"/>
  <c r="U157" i="1"/>
  <c r="J157" i="1"/>
  <c r="K157" i="1" s="1"/>
  <c r="L157" i="1"/>
  <c r="M157" i="1" s="1"/>
  <c r="L158" i="1" s="1"/>
  <c r="M158" i="1" s="1"/>
  <c r="H159" i="1" l="1"/>
  <c r="I158" i="1"/>
  <c r="V158" i="1" s="1"/>
  <c r="U158" i="1"/>
  <c r="J158" i="1"/>
  <c r="K158" i="1" s="1"/>
  <c r="H160" i="1" l="1"/>
  <c r="I159" i="1"/>
  <c r="V159" i="1" s="1"/>
  <c r="U159" i="1"/>
  <c r="J159" i="1"/>
  <c r="K159" i="1" s="1"/>
  <c r="J160" i="1" s="1"/>
  <c r="K160" i="1" s="1"/>
  <c r="L159" i="1"/>
  <c r="M159" i="1" s="1"/>
  <c r="L160" i="1" s="1"/>
  <c r="M160" i="1" s="1"/>
  <c r="L161" i="1" l="1"/>
  <c r="M161" i="1" s="1"/>
  <c r="H161" i="1"/>
  <c r="I160" i="1"/>
  <c r="V160" i="1" s="1"/>
  <c r="U160" i="1"/>
  <c r="I161" i="1" l="1"/>
  <c r="U161" i="1"/>
  <c r="J161" i="1"/>
  <c r="K161" i="1" s="1"/>
  <c r="V161" i="1" l="1"/>
  <c r="H162" i="1"/>
  <c r="H163" i="1" l="1"/>
  <c r="I162" i="1"/>
  <c r="V162" i="1" s="1"/>
  <c r="U162" i="1"/>
  <c r="L162" i="1"/>
  <c r="J162" i="1"/>
  <c r="M162" i="1" l="1"/>
  <c r="L163" i="1"/>
  <c r="J163" i="1"/>
  <c r="K162" i="1"/>
  <c r="H164" i="1"/>
  <c r="I163" i="1"/>
  <c r="V163" i="1" s="1"/>
  <c r="U163" i="1"/>
  <c r="H165" i="1" l="1"/>
  <c r="I164" i="1"/>
  <c r="V164" i="1" s="1"/>
  <c r="U164" i="1"/>
  <c r="J164" i="1"/>
  <c r="K163" i="1"/>
  <c r="K164" i="1" s="1"/>
  <c r="J165" i="1" s="1"/>
  <c r="L164" i="1"/>
  <c r="M163" i="1"/>
  <c r="M164" i="1" s="1"/>
  <c r="L165" i="1" s="1"/>
  <c r="L166" i="1" l="1"/>
  <c r="M166" i="1" s="1"/>
  <c r="M165" i="1"/>
  <c r="J166" i="1"/>
  <c r="K166" i="1" s="1"/>
  <c r="K165" i="1"/>
  <c r="H166" i="1"/>
  <c r="I165" i="1"/>
  <c r="V165" i="1" s="1"/>
  <c r="U165" i="1"/>
  <c r="H167" i="1" l="1"/>
  <c r="J167" i="1" s="1"/>
  <c r="K167" i="1" s="1"/>
  <c r="I166" i="1"/>
  <c r="V166" i="1" s="1"/>
  <c r="U166" i="1"/>
  <c r="L167" i="1" l="1"/>
  <c r="M167" i="1" s="1"/>
  <c r="I167" i="1"/>
  <c r="U167" i="1"/>
  <c r="V167" i="1" l="1"/>
  <c r="H168" i="1"/>
  <c r="C180" i="1" l="1"/>
  <c r="I168" i="1"/>
  <c r="V168" i="1" s="1"/>
  <c r="U168" i="1"/>
  <c r="L168" i="1"/>
  <c r="M168" i="1" s="1"/>
  <c r="J168" i="1"/>
  <c r="K168" i="1" s="1"/>
</calcChain>
</file>

<file path=xl/sharedStrings.xml><?xml version="1.0" encoding="utf-8"?>
<sst xmlns="http://schemas.openxmlformats.org/spreadsheetml/2006/main" count="198" uniqueCount="80">
  <si>
    <t>Date</t>
  </si>
  <si>
    <t>Note</t>
  </si>
  <si>
    <t>Movement</t>
  </si>
  <si>
    <t>Cash</t>
  </si>
  <si>
    <t>Scheme Debt</t>
  </si>
  <si>
    <t>Investments</t>
  </si>
  <si>
    <t>Tony Value</t>
  </si>
  <si>
    <t>Tony %</t>
  </si>
  <si>
    <t>Emma %</t>
  </si>
  <si>
    <t>Colin Value</t>
  </si>
  <si>
    <t>Colin %</t>
  </si>
  <si>
    <t>Overall Value</t>
  </si>
  <si>
    <t>Initial split from TWS</t>
  </si>
  <si>
    <t>Check Value</t>
  </si>
  <si>
    <t>Check %</t>
  </si>
  <si>
    <t>Emma Value</t>
  </si>
  <si>
    <t>tony capital</t>
  </si>
  <si>
    <t>tony +interest</t>
  </si>
  <si>
    <t>Scheme Debt Repayment (inc 25/11/19)</t>
  </si>
  <si>
    <t>ICO Renewal</t>
  </si>
  <si>
    <t>Elevation Coupon</t>
  </si>
  <si>
    <t>Bank Interest</t>
  </si>
  <si>
    <t>Contributions (£250 each Tony &amp; Emma)</t>
  </si>
  <si>
    <t>Transact Investment</t>
  </si>
  <si>
    <t>Scheme Debt Repayment (inc 27/12/19)</t>
  </si>
  <si>
    <t>TPR Levy</t>
  </si>
  <si>
    <t>Bank Charge</t>
  </si>
  <si>
    <t>Renewal Fee</t>
  </si>
  <si>
    <t>Scheme Debt Repayment (inc 27/01/20)</t>
  </si>
  <si>
    <t>Scheme Debt Repayment (inc 25/02/20)</t>
  </si>
  <si>
    <t>Legal Fees</t>
  </si>
  <si>
    <t>Transact Top-up</t>
  </si>
  <si>
    <t>Scheme Debt Repayment (inc 25/03/20)</t>
  </si>
  <si>
    <t>Update to Transact Valuation</t>
  </si>
  <si>
    <t>(assumed) Bank Interest</t>
  </si>
  <si>
    <t>(assumed) Transact Top-up</t>
  </si>
  <si>
    <t>Crystallised</t>
  </si>
  <si>
    <t>%</t>
  </si>
  <si>
    <t>Uncrystallised</t>
  </si>
  <si>
    <t>Scheme Debt Repayment (Emma)</t>
  </si>
  <si>
    <t>Scheme Debt Repayment (Tony)</t>
  </si>
  <si>
    <t>Scheme Debt Repayment (Colin)</t>
  </si>
  <si>
    <t>Transact Account Verification</t>
  </si>
  <si>
    <t>Admin Fees</t>
  </si>
  <si>
    <t>Tony Contribution</t>
  </si>
  <si>
    <t>Emma Contribution</t>
  </si>
  <si>
    <t>(assumed) Elevation Coupon</t>
  </si>
  <si>
    <t>Update to Transact Valuation (£72,218.83)</t>
  </si>
  <si>
    <t>ICO RENEWAL</t>
  </si>
  <si>
    <t>Harry Contribution</t>
  </si>
  <si>
    <t>Update to Transact Valuation (£73,115.98)</t>
  </si>
  <si>
    <t>Harry Value</t>
  </si>
  <si>
    <t>Harry %</t>
  </si>
  <si>
    <t>EMMA DEBT REPAYMENT</t>
  </si>
  <si>
    <t>TONY DEBT REPAYMENT</t>
  </si>
  <si>
    <t>COLIN DEBT REPAYMENT</t>
  </si>
  <si>
    <t>ELEVATION WE SHARE COUPON</t>
  </si>
  <si>
    <t>Annual Admin Fee INV-001425</t>
  </si>
  <si>
    <t>2PTI TPP Transfer Emma Smith</t>
  </si>
  <si>
    <t>4PTI TPP Transfer Harry Smith</t>
  </si>
  <si>
    <t>Contribution HARRY SMITH 4ER</t>
  </si>
  <si>
    <t>Contribution TONY SMITH 1EE</t>
  </si>
  <si>
    <t>Contribution EMMA SMITH 2EE</t>
  </si>
  <si>
    <t>Contribution HARRY SMITH 4EE</t>
  </si>
  <si>
    <t>Contribution EMMA SMITH 2ER</t>
  </si>
  <si>
    <t xml:space="preserve">Transfer Fee INV-001472 </t>
  </si>
  <si>
    <t>Contribution TONY SMITH 1ER</t>
  </si>
  <si>
    <t>TRANSACT INVESTMENT (assumed £121,422.22)</t>
  </si>
  <si>
    <t>Update of Transact Value (£120,635.53)</t>
  </si>
  <si>
    <t>1PTI Tony Smith Curtis Banks Transfer (Crystallised)</t>
  </si>
  <si>
    <t xml:space="preserve">Scheme Debt </t>
  </si>
  <si>
    <t xml:space="preserve">Transact </t>
  </si>
  <si>
    <t>Elevation Preference shares</t>
  </si>
  <si>
    <t xml:space="preserve">Cash at bank </t>
  </si>
  <si>
    <t>Total Scheme Value</t>
  </si>
  <si>
    <t xml:space="preserve">Emma Overall Value </t>
  </si>
  <si>
    <t xml:space="preserve">Colin Overall Value </t>
  </si>
  <si>
    <t xml:space="preserve">Harry Overall Value </t>
  </si>
  <si>
    <t>Tony Overall Value</t>
  </si>
  <si>
    <t>1PTI TPP Transfer Tony Smith (Uncrystallised)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</si>
</sst>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.00"/>
    <numFmt numFmtId="165" formatCode="0.00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14" fontId="0" fillId="0" borderId="0" xfId="0" applyNumberFormat="1"/>
    <xf numFmtId="164" fontId="0" fillId="0" borderId="0" xfId="0" applyNumberFormat="1"/>
    <xf numFmtId="165" fontId="0" fillId="0" borderId="0" xfId="0" applyNumberFormat="1"/>
    <xf numFmtId="0" fontId="0" fillId="2" borderId="0" xfId="0" applyFill="1"/>
    <xf numFmtId="14" fontId="0" fillId="2" borderId="0" xfId="0" applyNumberFormat="1" applyFill="1"/>
    <xf numFmtId="164" fontId="0" fillId="2" borderId="0" xfId="0" applyNumberFormat="1" applyFill="1"/>
    <xf numFmtId="14" fontId="0" fillId="3" borderId="0" xfId="0" applyNumberFormat="1" applyFill="1"/>
    <xf numFmtId="0" fontId="0" fillId="0" borderId="0" xfId="0" applyFill="1"/>
    <xf numFmtId="164" fontId="0" fillId="0" borderId="0" xfId="0" applyNumberFormat="1" applyFill="1"/>
    <xf numFmtId="164" fontId="0" fillId="4" borderId="0" xfId="0" applyNumberFormat="1" applyFill="1"/>
    <xf numFmtId="165" fontId="0" fillId="4" borderId="0" xfId="0" applyNumberFormat="1" applyFill="1"/>
    <xf numFmtId="164" fontId="0" fillId="5" borderId="0" xfId="0" applyNumberFormat="1" applyFill="1"/>
    <xf numFmtId="165" fontId="0" fillId="5" borderId="0" xfId="0" applyNumberFormat="1" applyFill="1"/>
    <xf numFmtId="164" fontId="1" fillId="0" borderId="0" xfId="0" applyNumberFormat="1" applyFont="1" applyFill="1"/>
    <xf numFmtId="164" fontId="1" fillId="4" borderId="0" xfId="0" applyNumberFormat="1" applyFont="1" applyFill="1"/>
    <xf numFmtId="165" fontId="1" fillId="4" borderId="0" xfId="0" applyNumberFormat="1" applyFont="1" applyFill="1"/>
    <xf numFmtId="164" fontId="1" fillId="5" borderId="0" xfId="0" applyNumberFormat="1" applyFont="1" applyFill="1"/>
    <xf numFmtId="165" fontId="1" fillId="5" borderId="0" xfId="0" applyNumberFormat="1" applyFont="1" applyFill="1"/>
    <xf numFmtId="164" fontId="0" fillId="0" borderId="0" xfId="0" applyNumberFormat="1" applyFont="1" applyFill="1"/>
    <xf numFmtId="164" fontId="0" fillId="4" borderId="0" xfId="0" applyNumberFormat="1" applyFont="1" applyFill="1"/>
    <xf numFmtId="165" fontId="0" fillId="4" borderId="0" xfId="0" applyNumberFormat="1" applyFont="1" applyFill="1"/>
    <xf numFmtId="164" fontId="0" fillId="5" borderId="0" xfId="0" applyNumberFormat="1" applyFont="1" applyFill="1"/>
    <xf numFmtId="165" fontId="0" fillId="5" borderId="0" xfId="0" applyNumberFormat="1" applyFont="1" applyFill="1"/>
    <xf numFmtId="4" fontId="0" fillId="0" borderId="0" xfId="0" applyNumberFormat="1"/>
    <xf numFmtId="14" fontId="1" fillId="0" borderId="0" xfId="0" applyNumberFormat="1" applyFont="1"/>
    <xf numFmtId="0" fontId="1" fillId="0" borderId="0" xfId="0" applyFont="1" applyFill="1"/>
    <xf numFmtId="164" fontId="1" fillId="0" borderId="0" xfId="0" applyNumberFormat="1" applyFont="1"/>
    <xf numFmtId="0" fontId="1" fillId="0" borderId="0" xfId="0" applyFont="1"/>
    <xf numFmtId="165" fontId="1" fillId="0" borderId="0" xfId="0" applyNumberFormat="1" applyFont="1"/>
    <xf numFmtId="0" fontId="2" fillId="0" borderId="0" xfId="0" applyFont="1"/>
    <xf numFmtId="14" fontId="0" fillId="0" borderId="0" xfId="0" applyNumberFormat="1" applyFont="1"/>
    <xf numFmtId="164" fontId="0" fillId="0" borderId="0" xfId="0" applyNumberFormat="1" applyFont="1"/>
    <xf numFmtId="14" fontId="0" fillId="0" borderId="0" xfId="0" applyNumberFormat="1" applyFill="1"/>
    <xf numFmtId="164" fontId="3" fillId="0" borderId="0" xfId="0" applyNumberFormat="1" applyFont="1"/>
    <xf numFmtId="164" fontId="4" fillId="0" borderId="0" xfId="0" applyNumberFormat="1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5"/>
  <sheetViews>
    <sheetView tabSelected="1" workbookViewId="0">
      <pane ySplit="1" topLeftCell="A154" activePane="bottomLeft" state="frozen"/>
      <selection pane="bottomLeft" activeCell="B171" sqref="B171"/>
    </sheetView>
  </sheetViews>
  <sheetFormatPr defaultRowHeight="15" x14ac:dyDescent="0.25"/>
  <cols>
    <col min="1" max="1" width="10.7109375" bestFit="1" customWidth="1"/>
    <col min="2" max="2" width="47.28515625" bestFit="1" customWidth="1"/>
    <col min="3" max="3" width="16.85546875" style="2" customWidth="1"/>
    <col min="4" max="4" width="12.85546875" style="2" customWidth="1"/>
    <col min="5" max="5" width="13.5703125" style="2" customWidth="1"/>
    <col min="6" max="6" width="12" style="2" bestFit="1" customWidth="1"/>
    <col min="7" max="7" width="13.85546875" style="2" customWidth="1"/>
    <col min="8" max="8" width="11.140625" style="10" bestFit="1" customWidth="1"/>
    <col min="9" max="9" width="9.140625" style="11"/>
    <col min="10" max="10" width="14.28515625" style="10" bestFit="1" customWidth="1"/>
    <col min="11" max="11" width="10.140625" style="11" bestFit="1" customWidth="1"/>
    <col min="12" max="12" width="13.5703125" style="10" bestFit="1" customWidth="1"/>
    <col min="13" max="13" width="10.140625" style="11" bestFit="1" customWidth="1"/>
    <col min="14" max="14" width="11.7109375" style="12" bestFit="1" customWidth="1"/>
    <col min="15" max="15" width="9.140625" style="13"/>
    <col min="16" max="16" width="11.140625" style="10" bestFit="1" customWidth="1"/>
    <col min="17" max="17" width="9.140625" style="11"/>
    <col min="18" max="18" width="11.85546875" style="12" customWidth="1"/>
    <col min="19" max="19" width="11.28515625" style="13" customWidth="1"/>
    <col min="21" max="21" width="11.85546875" style="2" bestFit="1" customWidth="1"/>
    <col min="22" max="22" width="9.140625" style="3"/>
  </cols>
  <sheetData>
    <row r="1" spans="1:22" x14ac:dyDescent="0.25">
      <c r="A1" t="s">
        <v>0</v>
      </c>
      <c r="B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11</v>
      </c>
      <c r="H1" s="10" t="s">
        <v>6</v>
      </c>
      <c r="I1" s="11" t="s">
        <v>7</v>
      </c>
      <c r="J1" s="10" t="s">
        <v>36</v>
      </c>
      <c r="K1" s="11" t="s">
        <v>37</v>
      </c>
      <c r="L1" s="10" t="s">
        <v>38</v>
      </c>
      <c r="M1" s="11" t="s">
        <v>37</v>
      </c>
      <c r="N1" s="12" t="s">
        <v>15</v>
      </c>
      <c r="O1" s="13" t="s">
        <v>8</v>
      </c>
      <c r="P1" s="10" t="s">
        <v>9</v>
      </c>
      <c r="Q1" s="11" t="s">
        <v>10</v>
      </c>
      <c r="R1" s="12" t="s">
        <v>51</v>
      </c>
      <c r="S1" s="13" t="s">
        <v>52</v>
      </c>
      <c r="U1" s="2" t="s">
        <v>13</v>
      </c>
      <c r="V1" s="3" t="s">
        <v>14</v>
      </c>
    </row>
    <row r="2" spans="1:22" x14ac:dyDescent="0.25">
      <c r="E2" s="2">
        <f>(12678.7/12)+(2470/8/12)+(6950.5/12)</f>
        <v>1661.4958333333334</v>
      </c>
    </row>
    <row r="3" spans="1:22" x14ac:dyDescent="0.25">
      <c r="A3" s="1">
        <v>43788</v>
      </c>
      <c r="B3" t="s">
        <v>12</v>
      </c>
      <c r="C3" s="2">
        <v>0</v>
      </c>
      <c r="D3" s="2">
        <v>30522.3</v>
      </c>
      <c r="E3" s="2">
        <f>100373+19560.5+55024.75</f>
        <v>174958.25</v>
      </c>
      <c r="F3" s="2">
        <f>27554.93+11500</f>
        <v>39054.93</v>
      </c>
      <c r="G3" s="2">
        <f>D3+E3+F3</f>
        <v>244535.47999999998</v>
      </c>
      <c r="H3" s="10">
        <v>122487.82</v>
      </c>
      <c r="I3" s="11">
        <f>H3/G3</f>
        <v>0.50089999209930602</v>
      </c>
      <c r="N3" s="12">
        <v>36117.89</v>
      </c>
      <c r="O3" s="13">
        <f>N3/G3</f>
        <v>0.1476999983806031</v>
      </c>
      <c r="P3" s="10">
        <v>85929.77</v>
      </c>
      <c r="Q3" s="11">
        <f>P3/G3</f>
        <v>0.35140000952009093</v>
      </c>
      <c r="U3" s="2">
        <f>G3-(H3+N3+P3+R3)</f>
        <v>0</v>
      </c>
      <c r="V3" s="3">
        <f>100%-(I3+O3+Q3+S3)</f>
        <v>0</v>
      </c>
    </row>
    <row r="4" spans="1:22" x14ac:dyDescent="0.25">
      <c r="A4" s="1">
        <v>43791</v>
      </c>
      <c r="B4" t="s">
        <v>18</v>
      </c>
      <c r="C4" s="2">
        <f>1672.76+767.46</f>
        <v>2440.2200000000003</v>
      </c>
      <c r="D4" s="2">
        <f>D3+C4</f>
        <v>32962.519999999997</v>
      </c>
      <c r="E4" s="2">
        <f>E3-E2</f>
        <v>173296.75416666668</v>
      </c>
      <c r="F4" s="2">
        <f>F3</f>
        <v>39054.93</v>
      </c>
      <c r="G4" s="2">
        <f t="shared" ref="G4:G36" si="0">D4+E4+F4</f>
        <v>245314.20416666666</v>
      </c>
      <c r="H4" s="10">
        <f>G4*I3</f>
        <v>122877.88292893088</v>
      </c>
      <c r="I4" s="11">
        <f t="shared" ref="I4:I36" si="1">H4/G4</f>
        <v>0.50089999209930602</v>
      </c>
      <c r="N4" s="12">
        <f>G4*O3</f>
        <v>36232.907558155603</v>
      </c>
      <c r="O4" s="13">
        <f t="shared" ref="O4:O36" si="2">N4/G4</f>
        <v>0.1476999983806031</v>
      </c>
      <c r="P4" s="10">
        <f>G4*Q3</f>
        <v>86203.41367958019</v>
      </c>
      <c r="Q4" s="11">
        <f t="shared" ref="Q4:Q36" si="3">P4/G4</f>
        <v>0.35140000952009093</v>
      </c>
      <c r="U4" s="2">
        <f t="shared" ref="U4:U67" si="4">G4-(H4+N4+P4+R4)</f>
        <v>0</v>
      </c>
      <c r="V4" s="3">
        <f t="shared" ref="V4:V67" si="5">100%-(I4+O4+Q4+S4)</f>
        <v>0</v>
      </c>
    </row>
    <row r="5" spans="1:22" x14ac:dyDescent="0.25">
      <c r="A5" s="1">
        <v>43794</v>
      </c>
      <c r="B5" t="s">
        <v>19</v>
      </c>
      <c r="C5" s="2">
        <v>-35</v>
      </c>
      <c r="D5" s="2">
        <f t="shared" ref="D5:D36" si="6">D4+C5</f>
        <v>32927.519999999997</v>
      </c>
      <c r="E5" s="2">
        <f>E4</f>
        <v>173296.75416666668</v>
      </c>
      <c r="F5" s="2">
        <f>F4</f>
        <v>39054.93</v>
      </c>
      <c r="G5" s="2">
        <f t="shared" si="0"/>
        <v>245279.20416666666</v>
      </c>
      <c r="H5" s="10">
        <f t="shared" ref="H5:H68" si="7">G5*I4</f>
        <v>122860.3514292074</v>
      </c>
      <c r="I5" s="11">
        <f t="shared" si="1"/>
        <v>0.50089999209930602</v>
      </c>
      <c r="N5" s="12">
        <f t="shared" ref="N5:N36" si="8">G5*O4</f>
        <v>36227.738058212286</v>
      </c>
      <c r="O5" s="13">
        <f t="shared" si="2"/>
        <v>0.1476999983806031</v>
      </c>
      <c r="P5" s="10">
        <f t="shared" ref="P5:P36" si="9">G5*Q4</f>
        <v>86191.114679246995</v>
      </c>
      <c r="Q5" s="11">
        <f t="shared" si="3"/>
        <v>0.35140000952009093</v>
      </c>
      <c r="U5" s="2">
        <f t="shared" si="4"/>
        <v>0</v>
      </c>
      <c r="V5" s="3">
        <f t="shared" si="5"/>
        <v>0</v>
      </c>
    </row>
    <row r="6" spans="1:22" x14ac:dyDescent="0.25">
      <c r="A6" s="1">
        <v>43796</v>
      </c>
      <c r="B6" t="s">
        <v>20</v>
      </c>
      <c r="C6" s="2">
        <v>47.92</v>
      </c>
      <c r="D6" s="2">
        <f t="shared" si="6"/>
        <v>32975.439999999995</v>
      </c>
      <c r="E6" s="2">
        <f t="shared" ref="E6:E36" si="10">E5</f>
        <v>173296.75416666668</v>
      </c>
      <c r="F6" s="2">
        <f t="shared" ref="F6:F36" si="11">F5</f>
        <v>39054.93</v>
      </c>
      <c r="G6" s="2">
        <f t="shared" si="0"/>
        <v>245327.12416666668</v>
      </c>
      <c r="H6" s="10">
        <f t="shared" si="7"/>
        <v>122884.35455682881</v>
      </c>
      <c r="I6" s="11">
        <f t="shared" si="1"/>
        <v>0.50089999209930602</v>
      </c>
      <c r="N6" s="12">
        <f t="shared" si="8"/>
        <v>36234.815842134682</v>
      </c>
      <c r="O6" s="13">
        <f t="shared" si="2"/>
        <v>0.1476999983806031</v>
      </c>
      <c r="P6" s="10">
        <f t="shared" si="9"/>
        <v>86207.953767703206</v>
      </c>
      <c r="Q6" s="11">
        <f t="shared" si="3"/>
        <v>0.35140000952009098</v>
      </c>
      <c r="U6" s="2">
        <f t="shared" si="4"/>
        <v>0</v>
      </c>
      <c r="V6" s="3">
        <f t="shared" si="5"/>
        <v>0</v>
      </c>
    </row>
    <row r="7" spans="1:22" x14ac:dyDescent="0.25">
      <c r="A7" s="1">
        <v>43798</v>
      </c>
      <c r="B7" t="s">
        <v>21</v>
      </c>
      <c r="C7" s="2">
        <v>6.21</v>
      </c>
      <c r="D7" s="2">
        <f t="shared" si="6"/>
        <v>32981.649999999994</v>
      </c>
      <c r="E7" s="2">
        <f t="shared" si="10"/>
        <v>173296.75416666668</v>
      </c>
      <c r="F7" s="2">
        <f t="shared" si="11"/>
        <v>39054.93</v>
      </c>
      <c r="G7" s="2">
        <f t="shared" si="0"/>
        <v>245333.33416666667</v>
      </c>
      <c r="H7" s="10">
        <f t="shared" si="7"/>
        <v>122887.46514577974</v>
      </c>
      <c r="I7" s="11">
        <f t="shared" si="1"/>
        <v>0.50089999209930602</v>
      </c>
      <c r="N7" s="12">
        <f t="shared" si="8"/>
        <v>36235.733059124628</v>
      </c>
      <c r="O7" s="13">
        <f t="shared" si="2"/>
        <v>0.1476999983806031</v>
      </c>
      <c r="P7" s="10">
        <f t="shared" si="9"/>
        <v>86210.135961762324</v>
      </c>
      <c r="Q7" s="11">
        <f t="shared" si="3"/>
        <v>0.35140000952009098</v>
      </c>
      <c r="U7" s="2">
        <f t="shared" si="4"/>
        <v>0</v>
      </c>
      <c r="V7" s="3">
        <f t="shared" si="5"/>
        <v>0</v>
      </c>
    </row>
    <row r="8" spans="1:22" x14ac:dyDescent="0.25">
      <c r="A8" s="7">
        <v>43804</v>
      </c>
      <c r="B8" t="s">
        <v>22</v>
      </c>
      <c r="C8" s="2">
        <v>500</v>
      </c>
      <c r="D8" s="2">
        <f t="shared" si="6"/>
        <v>33481.649999999994</v>
      </c>
      <c r="E8" s="2">
        <f t="shared" si="10"/>
        <v>173296.75416666668</v>
      </c>
      <c r="F8" s="2">
        <f t="shared" si="11"/>
        <v>39054.93</v>
      </c>
      <c r="G8" s="2">
        <f t="shared" si="0"/>
        <v>245833.33416666667</v>
      </c>
      <c r="H8" s="10">
        <f>H7+(C8/2)</f>
        <v>123137.46514577974</v>
      </c>
      <c r="I8" s="11">
        <f t="shared" si="1"/>
        <v>0.50089816160690692</v>
      </c>
      <c r="N8" s="12">
        <f>N7+(C8/2)</f>
        <v>36485.733059124628</v>
      </c>
      <c r="O8" s="13">
        <f t="shared" si="2"/>
        <v>0.14841654075434921</v>
      </c>
      <c r="P8" s="10">
        <f>P7</f>
        <v>86210.135961762324</v>
      </c>
      <c r="Q8" s="11">
        <f t="shared" si="3"/>
        <v>0.35068529763874401</v>
      </c>
      <c r="U8" s="2">
        <f t="shared" si="4"/>
        <v>0</v>
      </c>
      <c r="V8" s="3">
        <f t="shared" si="5"/>
        <v>0</v>
      </c>
    </row>
    <row r="9" spans="1:22" x14ac:dyDescent="0.25">
      <c r="A9" s="1">
        <v>43816</v>
      </c>
      <c r="B9" t="s">
        <v>23</v>
      </c>
      <c r="C9" s="2">
        <v>-500</v>
      </c>
      <c r="D9" s="2">
        <f t="shared" si="6"/>
        <v>32981.649999999994</v>
      </c>
      <c r="E9" s="2">
        <f t="shared" si="10"/>
        <v>173296.75416666668</v>
      </c>
      <c r="F9" s="2">
        <f>F8+500</f>
        <v>39554.93</v>
      </c>
      <c r="G9" s="2">
        <f t="shared" si="0"/>
        <v>245833.33416666667</v>
      </c>
      <c r="H9" s="10">
        <f t="shared" si="7"/>
        <v>123137.46514577976</v>
      </c>
      <c r="I9" s="11">
        <f t="shared" si="1"/>
        <v>0.50089816160690692</v>
      </c>
      <c r="N9" s="12">
        <f t="shared" si="8"/>
        <v>36485.733059124628</v>
      </c>
      <c r="O9" s="13">
        <f t="shared" si="2"/>
        <v>0.14841654075434921</v>
      </c>
      <c r="P9" s="10">
        <f t="shared" si="9"/>
        <v>86210.135961762324</v>
      </c>
      <c r="Q9" s="11">
        <f t="shared" si="3"/>
        <v>0.35068529763874401</v>
      </c>
      <c r="U9" s="2">
        <f t="shared" si="4"/>
        <v>0</v>
      </c>
      <c r="V9" s="3">
        <f t="shared" si="5"/>
        <v>0</v>
      </c>
    </row>
    <row r="10" spans="1:22" x14ac:dyDescent="0.25">
      <c r="A10" s="1">
        <v>43822</v>
      </c>
      <c r="B10" t="s">
        <v>24</v>
      </c>
      <c r="C10" s="2">
        <f>1672.76+767.46</f>
        <v>2440.2200000000003</v>
      </c>
      <c r="D10" s="2">
        <f t="shared" si="6"/>
        <v>35421.869999999995</v>
      </c>
      <c r="E10" s="2">
        <f>E9-E2</f>
        <v>171635.25833333336</v>
      </c>
      <c r="F10" s="2">
        <f t="shared" si="11"/>
        <v>39554.93</v>
      </c>
      <c r="G10" s="2">
        <f t="shared" si="0"/>
        <v>246612.05833333335</v>
      </c>
      <c r="H10" s="10">
        <f t="shared" si="7"/>
        <v>123527.52664926197</v>
      </c>
      <c r="I10" s="11">
        <f t="shared" si="1"/>
        <v>0.50089816160690692</v>
      </c>
      <c r="N10" s="12">
        <f t="shared" si="8"/>
        <v>36601.30860614311</v>
      </c>
      <c r="O10" s="13">
        <f t="shared" si="2"/>
        <v>0.14841654075434918</v>
      </c>
      <c r="P10" s="10">
        <f t="shared" si="9"/>
        <v>86483.223077928298</v>
      </c>
      <c r="Q10" s="11">
        <f t="shared" si="3"/>
        <v>0.35068529763874395</v>
      </c>
      <c r="U10" s="2">
        <f t="shared" si="4"/>
        <v>0</v>
      </c>
      <c r="V10" s="3">
        <f t="shared" si="5"/>
        <v>0</v>
      </c>
    </row>
    <row r="11" spans="1:22" x14ac:dyDescent="0.25">
      <c r="A11" s="1">
        <v>43826</v>
      </c>
      <c r="B11" t="s">
        <v>20</v>
      </c>
      <c r="C11" s="2">
        <v>47.92</v>
      </c>
      <c r="D11" s="2">
        <f t="shared" si="6"/>
        <v>35469.789999999994</v>
      </c>
      <c r="E11" s="2">
        <f t="shared" si="10"/>
        <v>171635.25833333336</v>
      </c>
      <c r="F11" s="2">
        <f t="shared" si="11"/>
        <v>39554.93</v>
      </c>
      <c r="G11" s="2">
        <f t="shared" si="0"/>
        <v>246659.97833333333</v>
      </c>
      <c r="H11" s="10">
        <f t="shared" si="7"/>
        <v>123551.52968916616</v>
      </c>
      <c r="I11" s="11">
        <f t="shared" si="1"/>
        <v>0.50089816160690692</v>
      </c>
      <c r="N11" s="12">
        <f t="shared" si="8"/>
        <v>36608.42072677605</v>
      </c>
      <c r="O11" s="13">
        <f t="shared" si="2"/>
        <v>0.14841654075434918</v>
      </c>
      <c r="P11" s="10">
        <f t="shared" si="9"/>
        <v>86500.02791739114</v>
      </c>
      <c r="Q11" s="11">
        <f t="shared" si="3"/>
        <v>0.35068529763874395</v>
      </c>
      <c r="U11" s="2">
        <f t="shared" si="4"/>
        <v>0</v>
      </c>
      <c r="V11" s="3">
        <f t="shared" si="5"/>
        <v>0</v>
      </c>
    </row>
    <row r="12" spans="1:22" x14ac:dyDescent="0.25">
      <c r="A12" s="1">
        <v>43830</v>
      </c>
      <c r="B12" t="s">
        <v>21</v>
      </c>
      <c r="C12" s="2">
        <v>7.38</v>
      </c>
      <c r="D12" s="2">
        <f t="shared" si="6"/>
        <v>35477.169999999991</v>
      </c>
      <c r="E12" s="2">
        <f t="shared" si="10"/>
        <v>171635.25833333336</v>
      </c>
      <c r="F12" s="2">
        <f t="shared" si="11"/>
        <v>39554.93</v>
      </c>
      <c r="G12" s="2">
        <f t="shared" si="0"/>
        <v>246667.35833333334</v>
      </c>
      <c r="H12" s="10">
        <f t="shared" si="7"/>
        <v>123555.22631759882</v>
      </c>
      <c r="I12" s="11">
        <f t="shared" si="1"/>
        <v>0.50089816160690692</v>
      </c>
      <c r="N12" s="12">
        <f t="shared" si="8"/>
        <v>36609.516040846822</v>
      </c>
      <c r="O12" s="13">
        <f t="shared" si="2"/>
        <v>0.14841654075434918</v>
      </c>
      <c r="P12" s="10">
        <f t="shared" si="9"/>
        <v>86502.615974887711</v>
      </c>
      <c r="Q12" s="11">
        <f t="shared" si="3"/>
        <v>0.35068529763874395</v>
      </c>
      <c r="U12" s="2">
        <f t="shared" si="4"/>
        <v>0</v>
      </c>
      <c r="V12" s="3">
        <f t="shared" si="5"/>
        <v>0</v>
      </c>
    </row>
    <row r="13" spans="1:22" x14ac:dyDescent="0.25">
      <c r="A13" s="7">
        <v>43836</v>
      </c>
      <c r="B13" t="s">
        <v>22</v>
      </c>
      <c r="C13" s="2">
        <v>500</v>
      </c>
      <c r="D13" s="2">
        <f t="shared" si="6"/>
        <v>35977.169999999991</v>
      </c>
      <c r="E13" s="2">
        <f t="shared" si="10"/>
        <v>171635.25833333336</v>
      </c>
      <c r="F13" s="2">
        <f t="shared" si="11"/>
        <v>39554.93</v>
      </c>
      <c r="G13" s="2">
        <f t="shared" si="0"/>
        <v>247167.35833333334</v>
      </c>
      <c r="H13" s="10">
        <f>H12+(C13/2)</f>
        <v>123805.22631759882</v>
      </c>
      <c r="I13" s="11">
        <f t="shared" si="1"/>
        <v>0.50089634469707511</v>
      </c>
      <c r="N13" s="12">
        <f>N12+(C13/2)</f>
        <v>36859.516040846822</v>
      </c>
      <c r="O13" s="13">
        <f t="shared" si="2"/>
        <v>0.149127766260857</v>
      </c>
      <c r="P13" s="10">
        <f>P12</f>
        <v>86502.615974887711</v>
      </c>
      <c r="Q13" s="11">
        <f t="shared" si="3"/>
        <v>0.34997588904206794</v>
      </c>
      <c r="U13" s="2">
        <f t="shared" si="4"/>
        <v>0</v>
      </c>
      <c r="V13" s="3">
        <f t="shared" si="5"/>
        <v>0</v>
      </c>
    </row>
    <row r="14" spans="1:22" x14ac:dyDescent="0.25">
      <c r="A14" s="1">
        <v>43844</v>
      </c>
      <c r="B14" t="s">
        <v>25</v>
      </c>
      <c r="C14" s="2">
        <v>-29</v>
      </c>
      <c r="D14" s="2">
        <f t="shared" si="6"/>
        <v>35948.169999999991</v>
      </c>
      <c r="E14" s="2">
        <f t="shared" si="10"/>
        <v>171635.25833333336</v>
      </c>
      <c r="F14" s="2">
        <f t="shared" si="11"/>
        <v>39554.93</v>
      </c>
      <c r="G14" s="2">
        <f t="shared" si="0"/>
        <v>247138.35833333334</v>
      </c>
      <c r="H14" s="10">
        <f t="shared" si="7"/>
        <v>123790.70032360261</v>
      </c>
      <c r="I14" s="11">
        <f t="shared" si="1"/>
        <v>0.50089634469707511</v>
      </c>
      <c r="N14" s="12">
        <f t="shared" si="8"/>
        <v>36855.191335625255</v>
      </c>
      <c r="O14" s="13">
        <f t="shared" si="2"/>
        <v>0.149127766260857</v>
      </c>
      <c r="P14" s="10">
        <f t="shared" si="9"/>
        <v>86492.466674105497</v>
      </c>
      <c r="Q14" s="11">
        <f t="shared" si="3"/>
        <v>0.34997588904206794</v>
      </c>
      <c r="U14" s="2">
        <f t="shared" si="4"/>
        <v>0</v>
      </c>
      <c r="V14" s="3">
        <f t="shared" si="5"/>
        <v>0</v>
      </c>
    </row>
    <row r="15" spans="1:22" x14ac:dyDescent="0.25">
      <c r="A15" s="1">
        <v>43847</v>
      </c>
      <c r="B15" t="s">
        <v>23</v>
      </c>
      <c r="C15" s="2">
        <v>-500</v>
      </c>
      <c r="D15" s="2">
        <f t="shared" si="6"/>
        <v>35448.169999999991</v>
      </c>
      <c r="E15" s="2">
        <f t="shared" si="10"/>
        <v>171635.25833333336</v>
      </c>
      <c r="F15" s="2">
        <f>F14+500</f>
        <v>40054.93</v>
      </c>
      <c r="G15" s="2">
        <f t="shared" si="0"/>
        <v>247138.35833333334</v>
      </c>
      <c r="H15" s="10">
        <f t="shared" si="7"/>
        <v>123790.70032360261</v>
      </c>
      <c r="I15" s="11">
        <f t="shared" si="1"/>
        <v>0.50089634469707511</v>
      </c>
      <c r="N15" s="12">
        <f t="shared" si="8"/>
        <v>36855.191335625255</v>
      </c>
      <c r="O15" s="13">
        <f t="shared" si="2"/>
        <v>0.149127766260857</v>
      </c>
      <c r="P15" s="10">
        <f t="shared" si="9"/>
        <v>86492.466674105497</v>
      </c>
      <c r="Q15" s="11">
        <f t="shared" si="3"/>
        <v>0.34997588904206794</v>
      </c>
      <c r="U15" s="2">
        <f t="shared" si="4"/>
        <v>0</v>
      </c>
      <c r="V15" s="3">
        <f t="shared" si="5"/>
        <v>0</v>
      </c>
    </row>
    <row r="16" spans="1:22" x14ac:dyDescent="0.25">
      <c r="A16" s="1">
        <v>43851</v>
      </c>
      <c r="B16" t="s">
        <v>26</v>
      </c>
      <c r="C16" s="2">
        <v>-0.4</v>
      </c>
      <c r="D16" s="2">
        <f t="shared" si="6"/>
        <v>35447.76999999999</v>
      </c>
      <c r="E16" s="2">
        <f t="shared" si="10"/>
        <v>171635.25833333336</v>
      </c>
      <c r="F16" s="2">
        <f t="shared" si="11"/>
        <v>40054.93</v>
      </c>
      <c r="G16" s="2">
        <f t="shared" si="0"/>
        <v>247137.95833333334</v>
      </c>
      <c r="H16" s="10">
        <f t="shared" si="7"/>
        <v>123790.49996506472</v>
      </c>
      <c r="I16" s="11">
        <f t="shared" si="1"/>
        <v>0.50089634469707511</v>
      </c>
      <c r="N16" s="12">
        <f t="shared" si="8"/>
        <v>36855.131684518754</v>
      </c>
      <c r="O16" s="13">
        <f t="shared" si="2"/>
        <v>0.149127766260857</v>
      </c>
      <c r="P16" s="10">
        <f t="shared" si="9"/>
        <v>86492.326683749881</v>
      </c>
      <c r="Q16" s="11">
        <f t="shared" si="3"/>
        <v>0.34997588904206794</v>
      </c>
      <c r="U16" s="2">
        <f t="shared" si="4"/>
        <v>0</v>
      </c>
      <c r="V16" s="3">
        <f t="shared" si="5"/>
        <v>0</v>
      </c>
    </row>
    <row r="17" spans="1:22" x14ac:dyDescent="0.25">
      <c r="A17" s="1">
        <v>43851</v>
      </c>
      <c r="B17" t="s">
        <v>27</v>
      </c>
      <c r="C17" s="2">
        <v>-3360</v>
      </c>
      <c r="D17" s="2">
        <f t="shared" si="6"/>
        <v>32087.76999999999</v>
      </c>
      <c r="E17" s="2">
        <f t="shared" si="10"/>
        <v>171635.25833333336</v>
      </c>
      <c r="F17" s="2">
        <f t="shared" si="11"/>
        <v>40054.93</v>
      </c>
      <c r="G17" s="2">
        <f t="shared" si="0"/>
        <v>243777.95833333334</v>
      </c>
      <c r="H17" s="10">
        <f t="shared" si="7"/>
        <v>122107.48824688255</v>
      </c>
      <c r="I17" s="11">
        <f t="shared" si="1"/>
        <v>0.50089634469707511</v>
      </c>
      <c r="N17" s="12">
        <f t="shared" si="8"/>
        <v>36354.062389882274</v>
      </c>
      <c r="O17" s="13">
        <f t="shared" si="2"/>
        <v>0.149127766260857</v>
      </c>
      <c r="P17" s="10">
        <f t="shared" si="9"/>
        <v>85316.407696568538</v>
      </c>
      <c r="Q17" s="11">
        <f t="shared" si="3"/>
        <v>0.34997588904206794</v>
      </c>
      <c r="U17" s="2">
        <f t="shared" si="4"/>
        <v>0</v>
      </c>
      <c r="V17" s="3">
        <f t="shared" si="5"/>
        <v>0</v>
      </c>
    </row>
    <row r="18" spans="1:22" x14ac:dyDescent="0.25">
      <c r="A18" s="1">
        <v>43852</v>
      </c>
      <c r="B18" t="s">
        <v>28</v>
      </c>
      <c r="C18" s="2">
        <f>1672.76+767.46</f>
        <v>2440.2200000000003</v>
      </c>
      <c r="D18" s="2">
        <f t="shared" si="6"/>
        <v>34527.989999999991</v>
      </c>
      <c r="E18" s="2">
        <f>E17-E2</f>
        <v>169973.76250000004</v>
      </c>
      <c r="F18" s="2">
        <f t="shared" si="11"/>
        <v>40054.93</v>
      </c>
      <c r="G18" s="2">
        <f t="shared" si="0"/>
        <v>244556.68250000002</v>
      </c>
      <c r="H18" s="10">
        <f t="shared" si="7"/>
        <v>122497.54833549316</v>
      </c>
      <c r="I18" s="11">
        <f t="shared" si="1"/>
        <v>0.50089634469707511</v>
      </c>
      <c r="N18" s="12">
        <f t="shared" si="8"/>
        <v>36470.19178539062</v>
      </c>
      <c r="O18" s="13">
        <f t="shared" si="2"/>
        <v>0.149127766260857</v>
      </c>
      <c r="P18" s="10">
        <f t="shared" si="9"/>
        <v>85588.942379116255</v>
      </c>
      <c r="Q18" s="11">
        <f t="shared" si="3"/>
        <v>0.349975889042068</v>
      </c>
      <c r="U18" s="2">
        <f t="shared" si="4"/>
        <v>0</v>
      </c>
      <c r="V18" s="3">
        <f t="shared" si="5"/>
        <v>0</v>
      </c>
    </row>
    <row r="19" spans="1:22" x14ac:dyDescent="0.25">
      <c r="A19" s="1">
        <v>43857</v>
      </c>
      <c r="B19" t="s">
        <v>20</v>
      </c>
      <c r="C19" s="2">
        <v>47.92</v>
      </c>
      <c r="D19" s="2">
        <f t="shared" si="6"/>
        <v>34575.909999999989</v>
      </c>
      <c r="E19" s="2">
        <f t="shared" si="10"/>
        <v>169973.76250000004</v>
      </c>
      <c r="F19" s="2">
        <f t="shared" si="11"/>
        <v>40054.93</v>
      </c>
      <c r="G19" s="2">
        <f t="shared" si="0"/>
        <v>244604.60250000004</v>
      </c>
      <c r="H19" s="10">
        <f t="shared" si="7"/>
        <v>122521.55128833106</v>
      </c>
      <c r="I19" s="11">
        <f t="shared" si="1"/>
        <v>0.50089634469707511</v>
      </c>
      <c r="N19" s="12">
        <f t="shared" si="8"/>
        <v>36477.337987949846</v>
      </c>
      <c r="O19" s="13">
        <f t="shared" si="2"/>
        <v>0.149127766260857</v>
      </c>
      <c r="P19" s="10">
        <f t="shared" si="9"/>
        <v>85605.713223719169</v>
      </c>
      <c r="Q19" s="11">
        <f t="shared" si="3"/>
        <v>0.34997588904206806</v>
      </c>
      <c r="U19" s="2">
        <f t="shared" si="4"/>
        <v>0</v>
      </c>
      <c r="V19" s="3">
        <f t="shared" si="5"/>
        <v>0</v>
      </c>
    </row>
    <row r="20" spans="1:22" x14ac:dyDescent="0.25">
      <c r="A20" s="1">
        <v>43861</v>
      </c>
      <c r="B20" t="s">
        <v>21</v>
      </c>
      <c r="C20" s="2">
        <v>7.46</v>
      </c>
      <c r="D20" s="2">
        <f t="shared" si="6"/>
        <v>34583.369999999988</v>
      </c>
      <c r="E20" s="2">
        <f t="shared" si="10"/>
        <v>169973.76250000004</v>
      </c>
      <c r="F20" s="2">
        <f t="shared" si="11"/>
        <v>40054.93</v>
      </c>
      <c r="G20" s="2">
        <f t="shared" si="0"/>
        <v>244612.06250000003</v>
      </c>
      <c r="H20" s="10">
        <f t="shared" si="7"/>
        <v>122525.2879750625</v>
      </c>
      <c r="I20" s="11">
        <f t="shared" si="1"/>
        <v>0.50089634469707511</v>
      </c>
      <c r="N20" s="12">
        <f t="shared" si="8"/>
        <v>36478.450481086147</v>
      </c>
      <c r="O20" s="13">
        <f t="shared" si="2"/>
        <v>0.149127766260857</v>
      </c>
      <c r="P20" s="10">
        <f t="shared" si="9"/>
        <v>85608.324043851433</v>
      </c>
      <c r="Q20" s="11">
        <f t="shared" si="3"/>
        <v>0.34997588904206806</v>
      </c>
      <c r="U20" s="2">
        <f t="shared" si="4"/>
        <v>0</v>
      </c>
      <c r="V20" s="3">
        <f t="shared" si="5"/>
        <v>0</v>
      </c>
    </row>
    <row r="21" spans="1:22" x14ac:dyDescent="0.25">
      <c r="A21" s="7">
        <v>43866</v>
      </c>
      <c r="B21" t="s">
        <v>22</v>
      </c>
      <c r="C21" s="2">
        <v>500</v>
      </c>
      <c r="D21" s="2">
        <f t="shared" si="6"/>
        <v>35083.369999999988</v>
      </c>
      <c r="E21" s="2">
        <f t="shared" si="10"/>
        <v>169973.76250000004</v>
      </c>
      <c r="F21" s="2">
        <f t="shared" si="11"/>
        <v>40054.93</v>
      </c>
      <c r="G21" s="2">
        <f t="shared" si="0"/>
        <v>245112.06250000003</v>
      </c>
      <c r="H21" s="10">
        <f>H20+(C21/2)</f>
        <v>122775.2879750625</v>
      </c>
      <c r="I21" s="11">
        <f t="shared" si="1"/>
        <v>0.50089451625850723</v>
      </c>
      <c r="N21" s="12">
        <f>N20+(C21/2)</f>
        <v>36728.450481086147</v>
      </c>
      <c r="O21" s="13">
        <f t="shared" si="2"/>
        <v>0.14984350466671195</v>
      </c>
      <c r="P21" s="10">
        <f>P20</f>
        <v>85608.324043851433</v>
      </c>
      <c r="Q21" s="11">
        <f t="shared" si="3"/>
        <v>0.34926197907478101</v>
      </c>
      <c r="U21" s="2">
        <f t="shared" si="4"/>
        <v>0</v>
      </c>
      <c r="V21" s="3">
        <f t="shared" si="5"/>
        <v>0</v>
      </c>
    </row>
    <row r="22" spans="1:22" x14ac:dyDescent="0.25">
      <c r="A22" s="1">
        <v>43878</v>
      </c>
      <c r="B22" t="s">
        <v>23</v>
      </c>
      <c r="C22" s="2">
        <v>-500</v>
      </c>
      <c r="D22" s="2">
        <f t="shared" si="6"/>
        <v>34583.369999999988</v>
      </c>
      <c r="E22" s="2">
        <f t="shared" si="10"/>
        <v>169973.76250000004</v>
      </c>
      <c r="F22" s="2">
        <f>F21+500</f>
        <v>40554.93</v>
      </c>
      <c r="G22" s="2">
        <f t="shared" si="0"/>
        <v>245112.06250000003</v>
      </c>
      <c r="H22" s="10">
        <f t="shared" si="7"/>
        <v>122775.2879750625</v>
      </c>
      <c r="I22" s="11">
        <f t="shared" si="1"/>
        <v>0.50089451625850723</v>
      </c>
      <c r="N22" s="12">
        <f t="shared" si="8"/>
        <v>36728.450481086147</v>
      </c>
      <c r="O22" s="13">
        <f t="shared" si="2"/>
        <v>0.14984350466671195</v>
      </c>
      <c r="P22" s="10">
        <f t="shared" si="9"/>
        <v>85608.324043851433</v>
      </c>
      <c r="Q22" s="11">
        <f t="shared" si="3"/>
        <v>0.34926197907478101</v>
      </c>
      <c r="U22" s="2">
        <f t="shared" si="4"/>
        <v>0</v>
      </c>
      <c r="V22" s="3">
        <f t="shared" si="5"/>
        <v>0</v>
      </c>
    </row>
    <row r="23" spans="1:22" x14ac:dyDescent="0.25">
      <c r="A23" s="1">
        <v>43885</v>
      </c>
      <c r="B23" t="s">
        <v>29</v>
      </c>
      <c r="C23" s="2">
        <f>1672.76+767.46</f>
        <v>2440.2200000000003</v>
      </c>
      <c r="D23" s="2">
        <f t="shared" si="6"/>
        <v>37023.589999999989</v>
      </c>
      <c r="E23" s="2">
        <f>E22-E2</f>
        <v>168312.26666666672</v>
      </c>
      <c r="F23" s="2">
        <f t="shared" si="11"/>
        <v>40554.93</v>
      </c>
      <c r="G23" s="2">
        <f t="shared" si="0"/>
        <v>245890.78666666671</v>
      </c>
      <c r="H23" s="10">
        <f t="shared" si="7"/>
        <v>123165.34663982382</v>
      </c>
      <c r="I23" s="11">
        <f t="shared" si="1"/>
        <v>0.50089451625850723</v>
      </c>
      <c r="N23" s="12">
        <f t="shared" si="8"/>
        <v>36845.137239388147</v>
      </c>
      <c r="O23" s="13">
        <f t="shared" si="2"/>
        <v>0.14984350466671195</v>
      </c>
      <c r="P23" s="10">
        <f t="shared" si="9"/>
        <v>85880.302787454784</v>
      </c>
      <c r="Q23" s="11">
        <f t="shared" si="3"/>
        <v>0.34926197907478096</v>
      </c>
      <c r="U23" s="2">
        <f t="shared" si="4"/>
        <v>0</v>
      </c>
      <c r="V23" s="3">
        <f t="shared" si="5"/>
        <v>0</v>
      </c>
    </row>
    <row r="24" spans="1:22" x14ac:dyDescent="0.25">
      <c r="A24" s="1">
        <v>43888</v>
      </c>
      <c r="B24" t="s">
        <v>20</v>
      </c>
      <c r="C24" s="2">
        <v>47.92</v>
      </c>
      <c r="D24" s="2">
        <f t="shared" si="6"/>
        <v>37071.509999999987</v>
      </c>
      <c r="E24" s="2">
        <f t="shared" si="10"/>
        <v>168312.26666666672</v>
      </c>
      <c r="F24" s="2">
        <f t="shared" si="11"/>
        <v>40554.93</v>
      </c>
      <c r="G24" s="2">
        <f t="shared" si="0"/>
        <v>245938.70666666669</v>
      </c>
      <c r="H24" s="10">
        <f t="shared" si="7"/>
        <v>123189.34950504292</v>
      </c>
      <c r="I24" s="11">
        <f t="shared" si="1"/>
        <v>0.50089451625850723</v>
      </c>
      <c r="N24" s="12">
        <f t="shared" si="8"/>
        <v>36852.317740131773</v>
      </c>
      <c r="O24" s="13">
        <f t="shared" si="2"/>
        <v>0.14984350466671195</v>
      </c>
      <c r="P24" s="10">
        <f t="shared" si="9"/>
        <v>85897.039421492038</v>
      </c>
      <c r="Q24" s="11">
        <f t="shared" si="3"/>
        <v>0.34926197907478096</v>
      </c>
      <c r="U24" s="2">
        <f t="shared" si="4"/>
        <v>0</v>
      </c>
      <c r="V24" s="3">
        <f t="shared" si="5"/>
        <v>0</v>
      </c>
    </row>
    <row r="25" spans="1:22" x14ac:dyDescent="0.25">
      <c r="A25" s="1">
        <v>43889</v>
      </c>
      <c r="B25" t="s">
        <v>21</v>
      </c>
      <c r="C25" s="2">
        <v>6.74</v>
      </c>
      <c r="D25" s="2">
        <f t="shared" si="6"/>
        <v>37078.249999999985</v>
      </c>
      <c r="E25" s="2">
        <f t="shared" si="10"/>
        <v>168312.26666666672</v>
      </c>
      <c r="F25" s="2">
        <f t="shared" si="11"/>
        <v>40554.93</v>
      </c>
      <c r="G25" s="2">
        <f t="shared" si="0"/>
        <v>245945.44666666671</v>
      </c>
      <c r="H25" s="10">
        <f t="shared" si="7"/>
        <v>123192.72553408251</v>
      </c>
      <c r="I25" s="11">
        <f t="shared" si="1"/>
        <v>0.50089451625850723</v>
      </c>
      <c r="N25" s="12">
        <f t="shared" si="8"/>
        <v>36853.32768535323</v>
      </c>
      <c r="O25" s="13">
        <f t="shared" si="2"/>
        <v>0.14984350466671195</v>
      </c>
      <c r="P25" s="10">
        <f t="shared" si="9"/>
        <v>85899.393447231007</v>
      </c>
      <c r="Q25" s="11">
        <f t="shared" si="3"/>
        <v>0.34926197907478096</v>
      </c>
      <c r="U25" s="2">
        <f t="shared" si="4"/>
        <v>0</v>
      </c>
      <c r="V25" s="3">
        <f t="shared" si="5"/>
        <v>0</v>
      </c>
    </row>
    <row r="26" spans="1:22" x14ac:dyDescent="0.25">
      <c r="A26" s="7">
        <v>43895</v>
      </c>
      <c r="B26" t="s">
        <v>22</v>
      </c>
      <c r="C26" s="2">
        <v>500</v>
      </c>
      <c r="D26" s="2">
        <f t="shared" si="6"/>
        <v>37578.249999999985</v>
      </c>
      <c r="E26" s="2">
        <f t="shared" si="10"/>
        <v>168312.26666666672</v>
      </c>
      <c r="F26" s="2">
        <f t="shared" si="11"/>
        <v>40554.93</v>
      </c>
      <c r="G26" s="2">
        <f t="shared" si="0"/>
        <v>246445.44666666671</v>
      </c>
      <c r="H26" s="10">
        <f>H25+250</f>
        <v>123442.72553408251</v>
      </c>
      <c r="I26" s="11">
        <f t="shared" si="1"/>
        <v>0.50089270142226128</v>
      </c>
      <c r="N26" s="12">
        <f>N25+250</f>
        <v>37103.32768535323</v>
      </c>
      <c r="O26" s="13">
        <f t="shared" si="2"/>
        <v>0.15055391847242308</v>
      </c>
      <c r="P26" s="10">
        <f>P25</f>
        <v>85899.393447231007</v>
      </c>
      <c r="Q26" s="11">
        <f t="shared" si="3"/>
        <v>0.34855338010531578</v>
      </c>
      <c r="U26" s="2">
        <f t="shared" si="4"/>
        <v>0</v>
      </c>
      <c r="V26" s="3">
        <f t="shared" si="5"/>
        <v>0</v>
      </c>
    </row>
    <row r="27" spans="1:22" x14ac:dyDescent="0.25">
      <c r="A27" s="1">
        <v>43902</v>
      </c>
      <c r="B27" t="s">
        <v>26</v>
      </c>
      <c r="C27" s="2">
        <v>-3.5</v>
      </c>
      <c r="D27" s="2">
        <f t="shared" si="6"/>
        <v>37574.749999999985</v>
      </c>
      <c r="E27" s="2">
        <f t="shared" si="10"/>
        <v>168312.26666666672</v>
      </c>
      <c r="F27" s="2">
        <f t="shared" si="11"/>
        <v>40554.93</v>
      </c>
      <c r="G27" s="2">
        <f t="shared" si="0"/>
        <v>246441.94666666671</v>
      </c>
      <c r="H27" s="10">
        <f t="shared" si="7"/>
        <v>123440.97240962753</v>
      </c>
      <c r="I27" s="11">
        <f t="shared" si="1"/>
        <v>0.50089270142226128</v>
      </c>
      <c r="N27" s="12">
        <f t="shared" si="8"/>
        <v>37102.800746638575</v>
      </c>
      <c r="O27" s="13">
        <f t="shared" si="2"/>
        <v>0.15055391847242308</v>
      </c>
      <c r="P27" s="10">
        <f t="shared" si="9"/>
        <v>85898.173510400637</v>
      </c>
      <c r="Q27" s="11">
        <f t="shared" si="3"/>
        <v>0.34855338010531578</v>
      </c>
      <c r="U27" s="2">
        <f t="shared" si="4"/>
        <v>0</v>
      </c>
      <c r="V27" s="3">
        <f t="shared" si="5"/>
        <v>0</v>
      </c>
    </row>
    <row r="28" spans="1:22" x14ac:dyDescent="0.25">
      <c r="A28" s="1">
        <v>43902</v>
      </c>
      <c r="B28" t="s">
        <v>30</v>
      </c>
      <c r="C28" s="2">
        <v>-942</v>
      </c>
      <c r="D28" s="2">
        <f t="shared" si="6"/>
        <v>36632.749999999985</v>
      </c>
      <c r="E28" s="2">
        <f t="shared" si="10"/>
        <v>168312.26666666672</v>
      </c>
      <c r="F28" s="2">
        <f t="shared" si="11"/>
        <v>40554.93</v>
      </c>
      <c r="G28" s="2">
        <f t="shared" si="0"/>
        <v>245499.94666666671</v>
      </c>
      <c r="H28" s="10">
        <f t="shared" si="7"/>
        <v>122969.13148488775</v>
      </c>
      <c r="I28" s="11">
        <f t="shared" si="1"/>
        <v>0.50089270142226128</v>
      </c>
      <c r="N28" s="12">
        <f t="shared" si="8"/>
        <v>36960.978955437553</v>
      </c>
      <c r="O28" s="13">
        <f t="shared" si="2"/>
        <v>0.15055391847242308</v>
      </c>
      <c r="P28" s="10">
        <f t="shared" si="9"/>
        <v>85569.836226341431</v>
      </c>
      <c r="Q28" s="11">
        <f t="shared" si="3"/>
        <v>0.34855338010531578</v>
      </c>
      <c r="U28" s="2">
        <f t="shared" si="4"/>
        <v>0</v>
      </c>
      <c r="V28" s="3">
        <f t="shared" si="5"/>
        <v>0</v>
      </c>
    </row>
    <row r="29" spans="1:22" x14ac:dyDescent="0.25">
      <c r="A29" s="1">
        <v>43907</v>
      </c>
      <c r="B29" t="s">
        <v>23</v>
      </c>
      <c r="C29" s="2">
        <v>-500</v>
      </c>
      <c r="D29" s="2">
        <f t="shared" si="6"/>
        <v>36132.749999999985</v>
      </c>
      <c r="E29" s="2">
        <f t="shared" si="10"/>
        <v>168312.26666666672</v>
      </c>
      <c r="F29" s="2">
        <f>F28+500</f>
        <v>41054.93</v>
      </c>
      <c r="G29" s="2">
        <f t="shared" si="0"/>
        <v>245499.94666666671</v>
      </c>
      <c r="H29" s="10">
        <f t="shared" si="7"/>
        <v>122969.13148488775</v>
      </c>
      <c r="I29" s="11">
        <f t="shared" si="1"/>
        <v>0.50089270142226128</v>
      </c>
      <c r="N29" s="12">
        <f t="shared" si="8"/>
        <v>36960.978955437553</v>
      </c>
      <c r="O29" s="13">
        <f t="shared" si="2"/>
        <v>0.15055391847242308</v>
      </c>
      <c r="P29" s="10">
        <f t="shared" si="9"/>
        <v>85569.836226341431</v>
      </c>
      <c r="Q29" s="11">
        <f t="shared" si="3"/>
        <v>0.34855338010531578</v>
      </c>
      <c r="U29" s="2">
        <f t="shared" si="4"/>
        <v>0</v>
      </c>
      <c r="V29" s="3">
        <f t="shared" si="5"/>
        <v>0</v>
      </c>
    </row>
    <row r="30" spans="1:22" x14ac:dyDescent="0.25">
      <c r="A30" s="1">
        <v>43908</v>
      </c>
      <c r="B30" t="s">
        <v>31</v>
      </c>
      <c r="C30" s="2">
        <v>-34000</v>
      </c>
      <c r="D30" s="2">
        <f t="shared" si="6"/>
        <v>2132.7499999999854</v>
      </c>
      <c r="E30" s="2">
        <f t="shared" si="10"/>
        <v>168312.26666666672</v>
      </c>
      <c r="F30" s="2">
        <f>F29+34000</f>
        <v>75054.929999999993</v>
      </c>
      <c r="G30" s="2">
        <f t="shared" si="0"/>
        <v>245499.94666666671</v>
      </c>
      <c r="H30" s="10">
        <f t="shared" si="7"/>
        <v>122969.13148488775</v>
      </c>
      <c r="I30" s="11">
        <f t="shared" si="1"/>
        <v>0.50089270142226128</v>
      </c>
      <c r="N30" s="12">
        <f t="shared" si="8"/>
        <v>36960.978955437553</v>
      </c>
      <c r="O30" s="13">
        <f t="shared" si="2"/>
        <v>0.15055391847242308</v>
      </c>
      <c r="P30" s="10">
        <f t="shared" si="9"/>
        <v>85569.836226341431</v>
      </c>
      <c r="Q30" s="11">
        <f t="shared" si="3"/>
        <v>0.34855338010531578</v>
      </c>
      <c r="U30" s="2">
        <f t="shared" si="4"/>
        <v>0</v>
      </c>
      <c r="V30" s="3">
        <f t="shared" si="5"/>
        <v>0</v>
      </c>
    </row>
    <row r="31" spans="1:22" x14ac:dyDescent="0.25">
      <c r="A31" s="1">
        <v>43908</v>
      </c>
      <c r="B31" t="s">
        <v>26</v>
      </c>
      <c r="C31" s="2">
        <v>-0.4</v>
      </c>
      <c r="D31" s="2">
        <f t="shared" si="6"/>
        <v>2132.3499999999854</v>
      </c>
      <c r="E31" s="2">
        <f t="shared" si="10"/>
        <v>168312.26666666672</v>
      </c>
      <c r="F31" s="2">
        <f t="shared" si="11"/>
        <v>75054.929999999993</v>
      </c>
      <c r="G31" s="2">
        <f t="shared" si="0"/>
        <v>245499.54666666669</v>
      </c>
      <c r="H31" s="10">
        <f t="shared" si="7"/>
        <v>122968.93112780718</v>
      </c>
      <c r="I31" s="11">
        <f t="shared" si="1"/>
        <v>0.50089270142226128</v>
      </c>
      <c r="N31" s="12">
        <f t="shared" si="8"/>
        <v>36960.918733870159</v>
      </c>
      <c r="O31" s="13">
        <f t="shared" si="2"/>
        <v>0.15055391847242308</v>
      </c>
      <c r="P31" s="10">
        <f t="shared" si="9"/>
        <v>85569.696804989391</v>
      </c>
      <c r="Q31" s="11">
        <f t="shared" si="3"/>
        <v>0.34855338010531578</v>
      </c>
      <c r="U31" s="2">
        <f t="shared" si="4"/>
        <v>0</v>
      </c>
      <c r="V31" s="3">
        <f t="shared" si="5"/>
        <v>0</v>
      </c>
    </row>
    <row r="32" spans="1:22" x14ac:dyDescent="0.25">
      <c r="A32" s="1">
        <v>43913</v>
      </c>
      <c r="B32" t="s">
        <v>32</v>
      </c>
      <c r="C32" s="2">
        <f>1672.76+767.46</f>
        <v>2440.2200000000003</v>
      </c>
      <c r="D32" s="2">
        <f t="shared" si="6"/>
        <v>4572.5699999999852</v>
      </c>
      <c r="E32" s="2">
        <v>163908.32999999999</v>
      </c>
      <c r="F32" s="2">
        <f t="shared" si="11"/>
        <v>75054.929999999993</v>
      </c>
      <c r="G32" s="2">
        <f t="shared" si="0"/>
        <v>243535.82999999996</v>
      </c>
      <c r="H32" s="10">
        <f t="shared" si="7"/>
        <v>121985.31978181256</v>
      </c>
      <c r="I32" s="11">
        <f t="shared" si="1"/>
        <v>0.50089270142226128</v>
      </c>
      <c r="N32" s="12">
        <f t="shared" si="8"/>
        <v>36665.273494933877</v>
      </c>
      <c r="O32" s="13">
        <f t="shared" si="2"/>
        <v>0.15055391847242305</v>
      </c>
      <c r="P32" s="10">
        <f t="shared" si="9"/>
        <v>84885.236723253547</v>
      </c>
      <c r="Q32" s="11">
        <f t="shared" si="3"/>
        <v>0.34855338010531578</v>
      </c>
      <c r="U32" s="2">
        <f t="shared" si="4"/>
        <v>0</v>
      </c>
      <c r="V32" s="3">
        <f t="shared" si="5"/>
        <v>0</v>
      </c>
    </row>
    <row r="33" spans="1:22" x14ac:dyDescent="0.25">
      <c r="A33" s="1">
        <v>43917</v>
      </c>
      <c r="B33" t="s">
        <v>20</v>
      </c>
      <c r="C33" s="2">
        <v>47.92</v>
      </c>
      <c r="D33" s="2">
        <f t="shared" si="6"/>
        <v>4620.4899999999852</v>
      </c>
      <c r="E33" s="2">
        <f t="shared" si="10"/>
        <v>163908.32999999999</v>
      </c>
      <c r="F33" s="2">
        <f t="shared" si="11"/>
        <v>75054.929999999993</v>
      </c>
      <c r="G33" s="2">
        <f t="shared" si="0"/>
        <v>243583.74999999997</v>
      </c>
      <c r="H33" s="10">
        <f t="shared" si="7"/>
        <v>122009.32256006473</v>
      </c>
      <c r="I33" s="11">
        <f t="shared" si="1"/>
        <v>0.50089270142226128</v>
      </c>
      <c r="N33" s="12">
        <f t="shared" si="8"/>
        <v>36672.488038707073</v>
      </c>
      <c r="O33" s="13">
        <f t="shared" si="2"/>
        <v>0.15055391847242305</v>
      </c>
      <c r="P33" s="10">
        <f t="shared" si="9"/>
        <v>84901.939401228199</v>
      </c>
      <c r="Q33" s="11">
        <f t="shared" si="3"/>
        <v>0.34855338010531578</v>
      </c>
      <c r="U33" s="2">
        <f t="shared" si="4"/>
        <v>0</v>
      </c>
      <c r="V33" s="3">
        <f t="shared" si="5"/>
        <v>0</v>
      </c>
    </row>
    <row r="34" spans="1:22" x14ac:dyDescent="0.25">
      <c r="A34" s="1">
        <v>43921</v>
      </c>
      <c r="B34" t="s">
        <v>21</v>
      </c>
      <c r="C34" s="2">
        <v>5.14</v>
      </c>
      <c r="D34" s="2">
        <f t="shared" si="6"/>
        <v>4625.6299999999856</v>
      </c>
      <c r="E34" s="2">
        <f t="shared" si="10"/>
        <v>163908.32999999999</v>
      </c>
      <c r="F34" s="2">
        <f t="shared" si="11"/>
        <v>75054.929999999993</v>
      </c>
      <c r="G34" s="2">
        <f t="shared" si="0"/>
        <v>243588.88999999996</v>
      </c>
      <c r="H34" s="10">
        <f t="shared" si="7"/>
        <v>122011.89714855002</v>
      </c>
      <c r="I34" s="11">
        <f t="shared" si="1"/>
        <v>0.50089270142226128</v>
      </c>
      <c r="N34" s="12">
        <f t="shared" si="8"/>
        <v>36673.26188584802</v>
      </c>
      <c r="O34" s="13">
        <f t="shared" si="2"/>
        <v>0.15055391847242305</v>
      </c>
      <c r="P34" s="10">
        <f t="shared" si="9"/>
        <v>84903.730965601935</v>
      </c>
      <c r="Q34" s="11">
        <f t="shared" si="3"/>
        <v>0.34855338010531578</v>
      </c>
      <c r="U34" s="2">
        <f t="shared" si="4"/>
        <v>0</v>
      </c>
      <c r="V34" s="3">
        <f t="shared" si="5"/>
        <v>0</v>
      </c>
    </row>
    <row r="35" spans="1:22" x14ac:dyDescent="0.25">
      <c r="A35" s="1">
        <v>43938</v>
      </c>
      <c r="B35" t="s">
        <v>31</v>
      </c>
      <c r="C35" s="2">
        <v>-500</v>
      </c>
      <c r="D35" s="2">
        <f t="shared" si="6"/>
        <v>4125.6299999999856</v>
      </c>
      <c r="E35" s="2">
        <f t="shared" si="10"/>
        <v>163908.32999999999</v>
      </c>
      <c r="F35" s="2">
        <f>F34+500</f>
        <v>75554.929999999993</v>
      </c>
      <c r="G35" s="2">
        <f t="shared" si="0"/>
        <v>243588.88999999996</v>
      </c>
      <c r="H35" s="10">
        <f t="shared" si="7"/>
        <v>122011.89714855002</v>
      </c>
      <c r="I35" s="11">
        <f t="shared" si="1"/>
        <v>0.50089270142226128</v>
      </c>
      <c r="N35" s="12">
        <f t="shared" si="8"/>
        <v>36673.26188584802</v>
      </c>
      <c r="O35" s="13">
        <f t="shared" si="2"/>
        <v>0.15055391847242305</v>
      </c>
      <c r="P35" s="10">
        <f t="shared" si="9"/>
        <v>84903.730965601935</v>
      </c>
      <c r="Q35" s="11">
        <f t="shared" si="3"/>
        <v>0.34855338010531578</v>
      </c>
      <c r="U35" s="2">
        <f t="shared" si="4"/>
        <v>0</v>
      </c>
      <c r="V35" s="3">
        <f t="shared" si="5"/>
        <v>0</v>
      </c>
    </row>
    <row r="36" spans="1:22" x14ac:dyDescent="0.25">
      <c r="A36" s="1">
        <v>43948</v>
      </c>
      <c r="B36" t="s">
        <v>20</v>
      </c>
      <c r="C36" s="2">
        <v>47.92</v>
      </c>
      <c r="D36" s="2">
        <f t="shared" si="6"/>
        <v>4173.5499999999856</v>
      </c>
      <c r="E36" s="2">
        <f t="shared" si="10"/>
        <v>163908.32999999999</v>
      </c>
      <c r="F36" s="2">
        <f t="shared" si="11"/>
        <v>75554.929999999993</v>
      </c>
      <c r="G36" s="2">
        <f t="shared" si="0"/>
        <v>243636.80999999997</v>
      </c>
      <c r="H36" s="10">
        <f t="shared" si="7"/>
        <v>122035.89992680219</v>
      </c>
      <c r="I36" s="11">
        <f t="shared" si="1"/>
        <v>0.50089270142226128</v>
      </c>
      <c r="N36" s="12">
        <f t="shared" si="8"/>
        <v>36680.476429621223</v>
      </c>
      <c r="O36" s="13">
        <f t="shared" si="2"/>
        <v>0.15055391847242305</v>
      </c>
      <c r="P36" s="10">
        <f t="shared" si="9"/>
        <v>84920.433643576587</v>
      </c>
      <c r="Q36" s="11">
        <f t="shared" si="3"/>
        <v>0.34855338010531578</v>
      </c>
      <c r="U36" s="2">
        <f t="shared" si="4"/>
        <v>0</v>
      </c>
      <c r="V36" s="3">
        <f t="shared" si="5"/>
        <v>0</v>
      </c>
    </row>
    <row r="37" spans="1:22" x14ac:dyDescent="0.25">
      <c r="A37" s="1">
        <v>43951</v>
      </c>
      <c r="B37" t="s">
        <v>21</v>
      </c>
      <c r="C37" s="2">
        <v>0.91</v>
      </c>
      <c r="D37" s="2">
        <f t="shared" ref="D37:D68" si="12">D36+C37</f>
        <v>4174.4599999999855</v>
      </c>
      <c r="E37" s="2">
        <f t="shared" ref="E37:E68" si="13">E36</f>
        <v>163908.32999999999</v>
      </c>
      <c r="F37" s="2">
        <f t="shared" ref="F37:F68" si="14">F36</f>
        <v>75554.929999999993</v>
      </c>
      <c r="G37" s="2">
        <f t="shared" ref="G37:G68" si="15">D37+E37+F37</f>
        <v>243637.71999999997</v>
      </c>
      <c r="H37" s="10">
        <f t="shared" si="7"/>
        <v>122036.35573916048</v>
      </c>
      <c r="I37" s="11">
        <f t="shared" ref="I37:I68" si="16">H37/G37</f>
        <v>0.50089270142226128</v>
      </c>
      <c r="N37" s="12">
        <f t="shared" ref="N37:N68" si="17">G37*O36</f>
        <v>36680.613433687031</v>
      </c>
      <c r="O37" s="13">
        <f t="shared" ref="O37:O68" si="18">N37/G37</f>
        <v>0.15055391847242305</v>
      </c>
      <c r="P37" s="10">
        <f t="shared" ref="P37:P68" si="19">G37*Q36</f>
        <v>84920.750827152486</v>
      </c>
      <c r="Q37" s="11">
        <f t="shared" ref="Q37:Q68" si="20">P37/G37</f>
        <v>0.34855338010531578</v>
      </c>
      <c r="U37" s="2">
        <f t="shared" si="4"/>
        <v>0</v>
      </c>
      <c r="V37" s="3">
        <f t="shared" si="5"/>
        <v>0</v>
      </c>
    </row>
    <row r="38" spans="1:22" x14ac:dyDescent="0.25">
      <c r="A38" s="1">
        <v>43969</v>
      </c>
      <c r="B38" t="s">
        <v>31</v>
      </c>
      <c r="C38" s="2">
        <v>-500</v>
      </c>
      <c r="D38" s="2">
        <f t="shared" si="12"/>
        <v>3674.4599999999855</v>
      </c>
      <c r="E38" s="2">
        <f t="shared" si="13"/>
        <v>163908.32999999999</v>
      </c>
      <c r="F38" s="2">
        <f>F37+500</f>
        <v>76054.929999999993</v>
      </c>
      <c r="G38" s="2">
        <f t="shared" si="15"/>
        <v>243637.71999999997</v>
      </c>
      <c r="H38" s="10">
        <f t="shared" si="7"/>
        <v>122036.35573916048</v>
      </c>
      <c r="I38" s="11">
        <f t="shared" si="16"/>
        <v>0.50089270142226128</v>
      </c>
      <c r="N38" s="12">
        <f t="shared" si="17"/>
        <v>36680.613433687031</v>
      </c>
      <c r="O38" s="13">
        <f t="shared" si="18"/>
        <v>0.15055391847242305</v>
      </c>
      <c r="P38" s="10">
        <f t="shared" si="19"/>
        <v>84920.750827152486</v>
      </c>
      <c r="Q38" s="11">
        <f t="shared" si="20"/>
        <v>0.34855338010531578</v>
      </c>
      <c r="U38" s="2">
        <f t="shared" si="4"/>
        <v>0</v>
      </c>
      <c r="V38" s="3">
        <f t="shared" si="5"/>
        <v>0</v>
      </c>
    </row>
    <row r="39" spans="1:22" x14ac:dyDescent="0.25">
      <c r="A39" s="1">
        <v>43978</v>
      </c>
      <c r="B39" t="s">
        <v>20</v>
      </c>
      <c r="C39" s="2">
        <v>47.92</v>
      </c>
      <c r="D39" s="2">
        <f t="shared" si="12"/>
        <v>3722.3799999999856</v>
      </c>
      <c r="E39" s="2">
        <f t="shared" si="13"/>
        <v>163908.32999999999</v>
      </c>
      <c r="F39" s="2">
        <f t="shared" si="14"/>
        <v>76054.929999999993</v>
      </c>
      <c r="G39" s="2">
        <f t="shared" si="15"/>
        <v>243685.63999999996</v>
      </c>
      <c r="H39" s="10">
        <f t="shared" si="7"/>
        <v>122060.35851741263</v>
      </c>
      <c r="I39" s="11">
        <f t="shared" si="16"/>
        <v>0.50089270142226128</v>
      </c>
      <c r="N39" s="12">
        <f t="shared" si="17"/>
        <v>36687.827977460227</v>
      </c>
      <c r="O39" s="13">
        <f t="shared" si="18"/>
        <v>0.15055391847242305</v>
      </c>
      <c r="P39" s="10">
        <f t="shared" si="19"/>
        <v>84937.453505127123</v>
      </c>
      <c r="Q39" s="11">
        <f t="shared" si="20"/>
        <v>0.34855338010531578</v>
      </c>
      <c r="U39" s="2">
        <f t="shared" si="4"/>
        <v>0</v>
      </c>
      <c r="V39" s="3">
        <f t="shared" si="5"/>
        <v>0</v>
      </c>
    </row>
    <row r="40" spans="1:22" x14ac:dyDescent="0.25">
      <c r="A40" s="1">
        <v>43980</v>
      </c>
      <c r="B40" t="s">
        <v>21</v>
      </c>
      <c r="C40" s="2">
        <v>0.79</v>
      </c>
      <c r="D40" s="2">
        <f t="shared" si="12"/>
        <v>3723.1699999999855</v>
      </c>
      <c r="E40" s="2">
        <f t="shared" si="13"/>
        <v>163908.32999999999</v>
      </c>
      <c r="F40" s="2">
        <f t="shared" si="14"/>
        <v>76054.929999999993</v>
      </c>
      <c r="G40" s="2">
        <f t="shared" si="15"/>
        <v>243686.42999999996</v>
      </c>
      <c r="H40" s="10">
        <f t="shared" si="7"/>
        <v>122060.75422264675</v>
      </c>
      <c r="I40" s="11">
        <f t="shared" si="16"/>
        <v>0.50089270142226128</v>
      </c>
      <c r="N40" s="12">
        <f t="shared" si="17"/>
        <v>36687.946915055822</v>
      </c>
      <c r="O40" s="13">
        <f t="shared" si="18"/>
        <v>0.15055391847242305</v>
      </c>
      <c r="P40" s="10">
        <f t="shared" si="19"/>
        <v>84937.728862297416</v>
      </c>
      <c r="Q40" s="11">
        <f t="shared" si="20"/>
        <v>0.34855338010531578</v>
      </c>
      <c r="U40" s="2">
        <f t="shared" si="4"/>
        <v>0</v>
      </c>
      <c r="V40" s="3">
        <f t="shared" si="5"/>
        <v>0</v>
      </c>
    </row>
    <row r="41" spans="1:22" x14ac:dyDescent="0.25">
      <c r="A41" s="1">
        <v>43999</v>
      </c>
      <c r="B41" t="s">
        <v>31</v>
      </c>
      <c r="C41" s="2">
        <v>-500</v>
      </c>
      <c r="D41" s="2">
        <f t="shared" si="12"/>
        <v>3223.1699999999855</v>
      </c>
      <c r="E41" s="2">
        <f t="shared" si="13"/>
        <v>163908.32999999999</v>
      </c>
      <c r="F41" s="2">
        <f>F40+500</f>
        <v>76554.929999999993</v>
      </c>
      <c r="G41" s="2">
        <f t="shared" si="15"/>
        <v>243686.42999999996</v>
      </c>
      <c r="H41" s="10">
        <f t="shared" si="7"/>
        <v>122060.75422264675</v>
      </c>
      <c r="I41" s="11">
        <f t="shared" si="16"/>
        <v>0.50089270142226128</v>
      </c>
      <c r="N41" s="12">
        <f t="shared" si="17"/>
        <v>36687.946915055822</v>
      </c>
      <c r="O41" s="13">
        <f t="shared" si="18"/>
        <v>0.15055391847242305</v>
      </c>
      <c r="P41" s="10">
        <f t="shared" si="19"/>
        <v>84937.728862297416</v>
      </c>
      <c r="Q41" s="11">
        <f t="shared" si="20"/>
        <v>0.34855338010531578</v>
      </c>
      <c r="U41" s="2">
        <f t="shared" si="4"/>
        <v>0</v>
      </c>
      <c r="V41" s="3">
        <f t="shared" si="5"/>
        <v>0</v>
      </c>
    </row>
    <row r="42" spans="1:22" x14ac:dyDescent="0.25">
      <c r="A42" s="1">
        <v>44011</v>
      </c>
      <c r="B42" t="s">
        <v>20</v>
      </c>
      <c r="C42" s="2">
        <v>47.92</v>
      </c>
      <c r="D42" s="2">
        <f t="shared" si="12"/>
        <v>3271.0899999999856</v>
      </c>
      <c r="E42" s="2">
        <f t="shared" si="13"/>
        <v>163908.32999999999</v>
      </c>
      <c r="F42" s="2">
        <f t="shared" si="14"/>
        <v>76554.929999999993</v>
      </c>
      <c r="G42" s="2">
        <f t="shared" si="15"/>
        <v>243734.34999999998</v>
      </c>
      <c r="H42" s="10">
        <f t="shared" si="7"/>
        <v>122084.75700089891</v>
      </c>
      <c r="I42" s="11">
        <f t="shared" si="16"/>
        <v>0.50089270142226128</v>
      </c>
      <c r="N42" s="12">
        <f t="shared" si="17"/>
        <v>36695.161458829025</v>
      </c>
      <c r="O42" s="13">
        <f t="shared" si="18"/>
        <v>0.15055391847242305</v>
      </c>
      <c r="P42" s="10">
        <f t="shared" si="19"/>
        <v>84954.431540272068</v>
      </c>
      <c r="Q42" s="11">
        <f t="shared" si="20"/>
        <v>0.34855338010531578</v>
      </c>
      <c r="U42" s="2">
        <f t="shared" si="4"/>
        <v>0</v>
      </c>
      <c r="V42" s="3">
        <f t="shared" si="5"/>
        <v>0</v>
      </c>
    </row>
    <row r="43" spans="1:22" x14ac:dyDescent="0.25">
      <c r="A43" s="1">
        <v>44012</v>
      </c>
      <c r="B43" t="s">
        <v>21</v>
      </c>
      <c r="C43" s="2">
        <v>0.77</v>
      </c>
      <c r="D43" s="2">
        <f t="shared" si="12"/>
        <v>3271.8599999999856</v>
      </c>
      <c r="E43" s="2">
        <f t="shared" si="13"/>
        <v>163908.32999999999</v>
      </c>
      <c r="F43" s="2">
        <f t="shared" si="14"/>
        <v>76554.929999999993</v>
      </c>
      <c r="G43" s="2">
        <f t="shared" si="15"/>
        <v>243735.11999999997</v>
      </c>
      <c r="H43" s="10">
        <f t="shared" si="7"/>
        <v>122085.14268827901</v>
      </c>
      <c r="I43" s="11">
        <f t="shared" si="16"/>
        <v>0.50089270142226128</v>
      </c>
      <c r="N43" s="12">
        <f t="shared" si="17"/>
        <v>36695.277385346242</v>
      </c>
      <c r="O43" s="13">
        <f t="shared" si="18"/>
        <v>0.15055391847242305</v>
      </c>
      <c r="P43" s="10">
        <f t="shared" si="19"/>
        <v>84954.699926374742</v>
      </c>
      <c r="Q43" s="11">
        <f t="shared" si="20"/>
        <v>0.34855338010531578</v>
      </c>
      <c r="U43" s="2">
        <f t="shared" si="4"/>
        <v>0</v>
      </c>
      <c r="V43" s="3">
        <f t="shared" si="5"/>
        <v>0</v>
      </c>
    </row>
    <row r="44" spans="1:22" x14ac:dyDescent="0.25">
      <c r="A44" s="1">
        <v>44029</v>
      </c>
      <c r="B44" t="s">
        <v>31</v>
      </c>
      <c r="C44" s="2">
        <v>-500</v>
      </c>
      <c r="D44" s="2">
        <f t="shared" si="12"/>
        <v>2771.8599999999856</v>
      </c>
      <c r="E44" s="2">
        <f t="shared" si="13"/>
        <v>163908.32999999999</v>
      </c>
      <c r="F44" s="2">
        <f>F43+500</f>
        <v>77054.929999999993</v>
      </c>
      <c r="G44" s="2">
        <f t="shared" si="15"/>
        <v>243735.11999999997</v>
      </c>
      <c r="H44" s="10">
        <f t="shared" si="7"/>
        <v>122085.14268827901</v>
      </c>
      <c r="I44" s="11">
        <f t="shared" si="16"/>
        <v>0.50089270142226128</v>
      </c>
      <c r="N44" s="12">
        <f t="shared" si="17"/>
        <v>36695.277385346242</v>
      </c>
      <c r="O44" s="13">
        <f t="shared" si="18"/>
        <v>0.15055391847242305</v>
      </c>
      <c r="P44" s="10">
        <f t="shared" si="19"/>
        <v>84954.699926374742</v>
      </c>
      <c r="Q44" s="11">
        <f t="shared" si="20"/>
        <v>0.34855338010531578</v>
      </c>
      <c r="U44" s="2">
        <f t="shared" si="4"/>
        <v>0</v>
      </c>
      <c r="V44" s="3">
        <f t="shared" si="5"/>
        <v>0</v>
      </c>
    </row>
    <row r="45" spans="1:22" x14ac:dyDescent="0.25">
      <c r="A45" s="1">
        <v>44039</v>
      </c>
      <c r="B45" t="s">
        <v>20</v>
      </c>
      <c r="C45" s="2">
        <v>47.92</v>
      </c>
      <c r="D45" s="2">
        <f t="shared" si="12"/>
        <v>2819.7799999999856</v>
      </c>
      <c r="E45" s="2">
        <f t="shared" si="13"/>
        <v>163908.32999999999</v>
      </c>
      <c r="F45" s="2">
        <f t="shared" si="14"/>
        <v>77054.929999999993</v>
      </c>
      <c r="G45" s="2">
        <f t="shared" si="15"/>
        <v>243783.03999999998</v>
      </c>
      <c r="H45" s="10">
        <f t="shared" si="7"/>
        <v>122109.14546653116</v>
      </c>
      <c r="I45" s="11">
        <f t="shared" si="16"/>
        <v>0.50089270142226128</v>
      </c>
      <c r="N45" s="12">
        <f t="shared" si="17"/>
        <v>36702.491929119446</v>
      </c>
      <c r="O45" s="13">
        <f t="shared" si="18"/>
        <v>0.15055391847242305</v>
      </c>
      <c r="P45" s="10">
        <f t="shared" si="19"/>
        <v>84971.402604349394</v>
      </c>
      <c r="Q45" s="11">
        <f t="shared" si="20"/>
        <v>0.34855338010531578</v>
      </c>
      <c r="U45" s="2">
        <f t="shared" si="4"/>
        <v>0</v>
      </c>
      <c r="V45" s="3">
        <f t="shared" si="5"/>
        <v>0</v>
      </c>
    </row>
    <row r="46" spans="1:22" x14ac:dyDescent="0.25">
      <c r="A46" s="1">
        <v>44043</v>
      </c>
      <c r="B46" t="s">
        <v>21</v>
      </c>
      <c r="C46" s="2">
        <v>0.35</v>
      </c>
      <c r="D46" s="2">
        <f t="shared" si="12"/>
        <v>2820.1299999999856</v>
      </c>
      <c r="E46" s="2">
        <f t="shared" si="13"/>
        <v>163908.32999999999</v>
      </c>
      <c r="F46" s="2">
        <f t="shared" si="14"/>
        <v>77054.929999999993</v>
      </c>
      <c r="G46" s="2">
        <f t="shared" si="15"/>
        <v>243783.38999999996</v>
      </c>
      <c r="H46" s="10">
        <f t="shared" si="7"/>
        <v>122109.32077897666</v>
      </c>
      <c r="I46" s="11">
        <f t="shared" si="16"/>
        <v>0.50089270142226128</v>
      </c>
      <c r="N46" s="12">
        <f t="shared" si="17"/>
        <v>36702.544622990907</v>
      </c>
      <c r="O46" s="13">
        <f t="shared" si="18"/>
        <v>0.15055391847242305</v>
      </c>
      <c r="P46" s="10">
        <f t="shared" si="19"/>
        <v>84971.524598032425</v>
      </c>
      <c r="Q46" s="11">
        <f t="shared" si="20"/>
        <v>0.34855338010531578</v>
      </c>
      <c r="U46" s="2">
        <f t="shared" si="4"/>
        <v>0</v>
      </c>
      <c r="V46" s="3">
        <f t="shared" si="5"/>
        <v>0</v>
      </c>
    </row>
    <row r="47" spans="1:22" x14ac:dyDescent="0.25">
      <c r="A47" s="1">
        <v>44060</v>
      </c>
      <c r="B47" t="s">
        <v>31</v>
      </c>
      <c r="C47" s="2">
        <v>-500</v>
      </c>
      <c r="D47" s="2">
        <f t="shared" si="12"/>
        <v>2320.1299999999856</v>
      </c>
      <c r="E47" s="2">
        <f t="shared" si="13"/>
        <v>163908.32999999999</v>
      </c>
      <c r="F47" s="2">
        <f>F46+500</f>
        <v>77554.929999999993</v>
      </c>
      <c r="G47" s="2">
        <f t="shared" si="15"/>
        <v>243783.38999999996</v>
      </c>
      <c r="H47" s="10">
        <f t="shared" si="7"/>
        <v>122109.32077897666</v>
      </c>
      <c r="I47" s="11">
        <f t="shared" si="16"/>
        <v>0.50089270142226128</v>
      </c>
      <c r="N47" s="12">
        <f t="shared" si="17"/>
        <v>36702.544622990907</v>
      </c>
      <c r="O47" s="13">
        <f t="shared" si="18"/>
        <v>0.15055391847242305</v>
      </c>
      <c r="P47" s="10">
        <f t="shared" si="19"/>
        <v>84971.524598032425</v>
      </c>
      <c r="Q47" s="11">
        <f t="shared" si="20"/>
        <v>0.34855338010531578</v>
      </c>
      <c r="U47" s="2">
        <f t="shared" si="4"/>
        <v>0</v>
      </c>
      <c r="V47" s="3">
        <f t="shared" si="5"/>
        <v>0</v>
      </c>
    </row>
    <row r="48" spans="1:22" x14ac:dyDescent="0.25">
      <c r="A48" s="1">
        <v>44070</v>
      </c>
      <c r="B48" t="s">
        <v>20</v>
      </c>
      <c r="C48" s="2">
        <v>47.92</v>
      </c>
      <c r="D48" s="2">
        <f t="shared" si="12"/>
        <v>2368.0499999999856</v>
      </c>
      <c r="E48" s="2">
        <f t="shared" si="13"/>
        <v>163908.32999999999</v>
      </c>
      <c r="F48" s="2">
        <f t="shared" si="14"/>
        <v>77554.929999999993</v>
      </c>
      <c r="G48" s="2">
        <f t="shared" si="15"/>
        <v>243831.30999999997</v>
      </c>
      <c r="H48" s="10">
        <f t="shared" si="7"/>
        <v>122133.32355722881</v>
      </c>
      <c r="I48" s="11">
        <f t="shared" si="16"/>
        <v>0.50089270142226128</v>
      </c>
      <c r="N48" s="12">
        <f t="shared" si="17"/>
        <v>36709.75916676411</v>
      </c>
      <c r="O48" s="13">
        <f t="shared" si="18"/>
        <v>0.15055391847242305</v>
      </c>
      <c r="P48" s="10">
        <f t="shared" si="19"/>
        <v>84988.227276007077</v>
      </c>
      <c r="Q48" s="11">
        <f t="shared" si="20"/>
        <v>0.34855338010531578</v>
      </c>
      <c r="U48" s="2">
        <f t="shared" si="4"/>
        <v>0</v>
      </c>
      <c r="V48" s="3">
        <f t="shared" si="5"/>
        <v>0</v>
      </c>
    </row>
    <row r="49" spans="1:22" x14ac:dyDescent="0.25">
      <c r="A49" s="1">
        <v>44071</v>
      </c>
      <c r="B49" t="s">
        <v>21</v>
      </c>
      <c r="C49" s="2">
        <v>0.02</v>
      </c>
      <c r="D49" s="2">
        <f t="shared" si="12"/>
        <v>2368.0699999999856</v>
      </c>
      <c r="E49" s="2">
        <f t="shared" si="13"/>
        <v>163908.32999999999</v>
      </c>
      <c r="F49" s="2">
        <f t="shared" si="14"/>
        <v>77554.929999999993</v>
      </c>
      <c r="G49" s="2">
        <f t="shared" si="15"/>
        <v>243831.32999999996</v>
      </c>
      <c r="H49" s="10">
        <f t="shared" si="7"/>
        <v>122133.33357508284</v>
      </c>
      <c r="I49" s="11">
        <f t="shared" si="16"/>
        <v>0.50089270142226128</v>
      </c>
      <c r="N49" s="12">
        <f t="shared" si="17"/>
        <v>36709.762177842473</v>
      </c>
      <c r="O49" s="13">
        <f t="shared" si="18"/>
        <v>0.15055391847242305</v>
      </c>
      <c r="P49" s="10">
        <f t="shared" si="19"/>
        <v>84988.234247074666</v>
      </c>
      <c r="Q49" s="11">
        <f t="shared" si="20"/>
        <v>0.34855338010531578</v>
      </c>
      <c r="U49" s="2">
        <f t="shared" si="4"/>
        <v>0</v>
      </c>
      <c r="V49" s="3">
        <f t="shared" si="5"/>
        <v>0</v>
      </c>
    </row>
    <row r="50" spans="1:22" x14ac:dyDescent="0.25">
      <c r="A50" s="1">
        <v>44091</v>
      </c>
      <c r="B50" t="s">
        <v>31</v>
      </c>
      <c r="C50" s="2">
        <v>-500</v>
      </c>
      <c r="D50" s="2">
        <f t="shared" si="12"/>
        <v>1868.0699999999856</v>
      </c>
      <c r="E50" s="2">
        <f t="shared" si="13"/>
        <v>163908.32999999999</v>
      </c>
      <c r="F50" s="2">
        <f>F49+500</f>
        <v>78054.929999999993</v>
      </c>
      <c r="G50" s="2">
        <f t="shared" si="15"/>
        <v>243831.32999999996</v>
      </c>
      <c r="H50" s="10">
        <f t="shared" si="7"/>
        <v>122133.33357508284</v>
      </c>
      <c r="I50" s="11">
        <f t="shared" si="16"/>
        <v>0.50089270142226128</v>
      </c>
      <c r="N50" s="12">
        <f t="shared" si="17"/>
        <v>36709.762177842473</v>
      </c>
      <c r="O50" s="13">
        <f t="shared" si="18"/>
        <v>0.15055391847242305</v>
      </c>
      <c r="P50" s="10">
        <f t="shared" si="19"/>
        <v>84988.234247074666</v>
      </c>
      <c r="Q50" s="11">
        <f t="shared" si="20"/>
        <v>0.34855338010531578</v>
      </c>
      <c r="U50" s="2">
        <f t="shared" si="4"/>
        <v>0</v>
      </c>
      <c r="V50" s="3">
        <f t="shared" si="5"/>
        <v>0</v>
      </c>
    </row>
    <row r="51" spans="1:22" x14ac:dyDescent="0.25">
      <c r="A51" s="1">
        <v>44102</v>
      </c>
      <c r="B51" t="s">
        <v>20</v>
      </c>
      <c r="C51" s="2">
        <v>47.92</v>
      </c>
      <c r="D51" s="2">
        <f t="shared" si="12"/>
        <v>1915.9899999999857</v>
      </c>
      <c r="E51" s="2">
        <f t="shared" si="13"/>
        <v>163908.32999999999</v>
      </c>
      <c r="F51" s="2">
        <f t="shared" si="14"/>
        <v>78054.929999999993</v>
      </c>
      <c r="G51" s="2">
        <f t="shared" si="15"/>
        <v>243879.24999999997</v>
      </c>
      <c r="H51" s="10">
        <f t="shared" si="7"/>
        <v>122157.33635333501</v>
      </c>
      <c r="I51" s="11">
        <f t="shared" si="16"/>
        <v>0.50089270142226128</v>
      </c>
      <c r="N51" s="12">
        <f t="shared" si="17"/>
        <v>36716.976721615676</v>
      </c>
      <c r="O51" s="13">
        <f t="shared" si="18"/>
        <v>0.15055391847242305</v>
      </c>
      <c r="P51" s="10">
        <f t="shared" si="19"/>
        <v>85004.936925049318</v>
      </c>
      <c r="Q51" s="11">
        <f t="shared" si="20"/>
        <v>0.34855338010531578</v>
      </c>
      <c r="U51" s="2">
        <f t="shared" si="4"/>
        <v>0</v>
      </c>
      <c r="V51" s="3">
        <f t="shared" si="5"/>
        <v>0</v>
      </c>
    </row>
    <row r="52" spans="1:22" x14ac:dyDescent="0.25">
      <c r="A52" s="1">
        <v>44104</v>
      </c>
      <c r="B52" t="s">
        <v>21</v>
      </c>
      <c r="C52" s="2">
        <v>0.02</v>
      </c>
      <c r="D52" s="2">
        <f t="shared" si="12"/>
        <v>1916.0099999999857</v>
      </c>
      <c r="E52" s="2">
        <f t="shared" si="13"/>
        <v>163908.32999999999</v>
      </c>
      <c r="F52" s="2">
        <f t="shared" si="14"/>
        <v>78054.929999999993</v>
      </c>
      <c r="G52" s="2">
        <f t="shared" si="15"/>
        <v>243879.26999999996</v>
      </c>
      <c r="H52" s="10">
        <f t="shared" si="7"/>
        <v>122157.34637118902</v>
      </c>
      <c r="I52" s="11">
        <f t="shared" si="16"/>
        <v>0.50089270142226128</v>
      </c>
      <c r="N52" s="12">
        <f t="shared" si="17"/>
        <v>36716.979732694046</v>
      </c>
      <c r="O52" s="13">
        <f t="shared" si="18"/>
        <v>0.15055391847242305</v>
      </c>
      <c r="P52" s="10">
        <f t="shared" si="19"/>
        <v>85004.943896116922</v>
      </c>
      <c r="Q52" s="11">
        <f t="shared" si="20"/>
        <v>0.34855338010531578</v>
      </c>
      <c r="U52" s="2">
        <f t="shared" si="4"/>
        <v>0</v>
      </c>
      <c r="V52" s="3">
        <f t="shared" si="5"/>
        <v>0</v>
      </c>
    </row>
    <row r="53" spans="1:22" x14ac:dyDescent="0.25">
      <c r="A53" s="1">
        <v>44123</v>
      </c>
      <c r="B53" t="s">
        <v>31</v>
      </c>
      <c r="C53" s="2">
        <v>-500</v>
      </c>
      <c r="D53" s="2">
        <f t="shared" si="12"/>
        <v>1416.0099999999857</v>
      </c>
      <c r="E53" s="2">
        <f t="shared" si="13"/>
        <v>163908.32999999999</v>
      </c>
      <c r="F53" s="2">
        <f>F52+500</f>
        <v>78554.929999999993</v>
      </c>
      <c r="G53" s="2">
        <f t="shared" si="15"/>
        <v>243879.26999999996</v>
      </c>
      <c r="H53" s="10">
        <f t="shared" si="7"/>
        <v>122157.34637118902</v>
      </c>
      <c r="I53" s="11">
        <f t="shared" si="16"/>
        <v>0.50089270142226128</v>
      </c>
      <c r="N53" s="12">
        <f t="shared" si="17"/>
        <v>36716.979732694046</v>
      </c>
      <c r="O53" s="13">
        <f t="shared" si="18"/>
        <v>0.15055391847242305</v>
      </c>
      <c r="P53" s="10">
        <f t="shared" si="19"/>
        <v>85004.943896116922</v>
      </c>
      <c r="Q53" s="11">
        <f t="shared" si="20"/>
        <v>0.34855338010531578</v>
      </c>
      <c r="U53" s="2">
        <f t="shared" si="4"/>
        <v>0</v>
      </c>
      <c r="V53" s="3">
        <f t="shared" si="5"/>
        <v>0</v>
      </c>
    </row>
    <row r="54" spans="1:22" x14ac:dyDescent="0.25">
      <c r="A54" s="1">
        <v>44131</v>
      </c>
      <c r="B54" t="s">
        <v>20</v>
      </c>
      <c r="C54" s="2">
        <v>47.92</v>
      </c>
      <c r="D54" s="2">
        <f t="shared" si="12"/>
        <v>1463.9299999999857</v>
      </c>
      <c r="E54" s="2">
        <f t="shared" si="13"/>
        <v>163908.32999999999</v>
      </c>
      <c r="F54" s="2">
        <f t="shared" si="14"/>
        <v>78554.929999999993</v>
      </c>
      <c r="G54" s="2">
        <f t="shared" si="15"/>
        <v>243927.18999999997</v>
      </c>
      <c r="H54" s="10">
        <f t="shared" si="7"/>
        <v>122181.34914944119</v>
      </c>
      <c r="I54" s="11">
        <f t="shared" si="16"/>
        <v>0.50089270142226128</v>
      </c>
      <c r="N54" s="12">
        <f t="shared" si="17"/>
        <v>36724.194276467242</v>
      </c>
      <c r="O54" s="13">
        <f t="shared" si="18"/>
        <v>0.15055391847242305</v>
      </c>
      <c r="P54" s="10">
        <f t="shared" si="19"/>
        <v>85021.646574091574</v>
      </c>
      <c r="Q54" s="11">
        <f t="shared" si="20"/>
        <v>0.34855338010531578</v>
      </c>
      <c r="U54" s="2">
        <f t="shared" si="4"/>
        <v>0</v>
      </c>
      <c r="V54" s="3">
        <f t="shared" si="5"/>
        <v>0</v>
      </c>
    </row>
    <row r="55" spans="1:22" x14ac:dyDescent="0.25">
      <c r="A55" s="1">
        <v>44134</v>
      </c>
      <c r="B55" t="s">
        <v>21</v>
      </c>
      <c r="C55" s="2">
        <v>0.01</v>
      </c>
      <c r="D55" s="2">
        <f t="shared" si="12"/>
        <v>1463.9399999999857</v>
      </c>
      <c r="E55" s="2">
        <f t="shared" si="13"/>
        <v>163908.32999999999</v>
      </c>
      <c r="F55" s="2">
        <f t="shared" si="14"/>
        <v>78554.929999999993</v>
      </c>
      <c r="G55" s="2">
        <f t="shared" si="15"/>
        <v>243927.19999999995</v>
      </c>
      <c r="H55" s="10">
        <f t="shared" si="7"/>
        <v>122181.35415836819</v>
      </c>
      <c r="I55" s="11">
        <f t="shared" si="16"/>
        <v>0.50089270142226128</v>
      </c>
      <c r="N55" s="12">
        <f t="shared" si="17"/>
        <v>36724.195782006427</v>
      </c>
      <c r="O55" s="13">
        <f t="shared" si="18"/>
        <v>0.15055391847242305</v>
      </c>
      <c r="P55" s="10">
        <f t="shared" si="19"/>
        <v>85021.650059625361</v>
      </c>
      <c r="Q55" s="11">
        <f t="shared" si="20"/>
        <v>0.34855338010531578</v>
      </c>
      <c r="U55" s="2">
        <f t="shared" si="4"/>
        <v>0</v>
      </c>
      <c r="V55" s="3">
        <f t="shared" si="5"/>
        <v>0</v>
      </c>
    </row>
    <row r="56" spans="1:22" x14ac:dyDescent="0.25">
      <c r="A56" s="1">
        <v>44152</v>
      </c>
      <c r="B56" t="s">
        <v>31</v>
      </c>
      <c r="C56" s="2">
        <v>-500</v>
      </c>
      <c r="D56" s="2">
        <f t="shared" si="12"/>
        <v>963.93999999998573</v>
      </c>
      <c r="E56" s="2">
        <f t="shared" si="13"/>
        <v>163908.32999999999</v>
      </c>
      <c r="F56" s="2">
        <f>F55+500</f>
        <v>79054.929999999993</v>
      </c>
      <c r="G56" s="2">
        <f t="shared" si="15"/>
        <v>243927.19999999995</v>
      </c>
      <c r="H56" s="10">
        <f t="shared" si="7"/>
        <v>122181.35415836819</v>
      </c>
      <c r="I56" s="11">
        <f t="shared" si="16"/>
        <v>0.50089270142226128</v>
      </c>
      <c r="N56" s="12">
        <f t="shared" si="17"/>
        <v>36724.195782006427</v>
      </c>
      <c r="O56" s="13">
        <f t="shared" si="18"/>
        <v>0.15055391847242305</v>
      </c>
      <c r="P56" s="10">
        <f t="shared" si="19"/>
        <v>85021.650059625361</v>
      </c>
      <c r="Q56" s="11">
        <f t="shared" si="20"/>
        <v>0.34855338010531578</v>
      </c>
      <c r="U56" s="2">
        <f t="shared" si="4"/>
        <v>0</v>
      </c>
      <c r="V56" s="3">
        <f t="shared" si="5"/>
        <v>0</v>
      </c>
    </row>
    <row r="57" spans="1:22" x14ac:dyDescent="0.25">
      <c r="A57" s="1">
        <v>44161</v>
      </c>
      <c r="B57" t="s">
        <v>19</v>
      </c>
      <c r="C57" s="2">
        <v>-35</v>
      </c>
      <c r="D57" s="2">
        <f t="shared" si="12"/>
        <v>928.93999999998573</v>
      </c>
      <c r="E57" s="2">
        <f t="shared" si="13"/>
        <v>163908.32999999999</v>
      </c>
      <c r="F57" s="2">
        <f t="shared" si="14"/>
        <v>79054.929999999993</v>
      </c>
      <c r="G57" s="2">
        <f t="shared" si="15"/>
        <v>243892.19999999995</v>
      </c>
      <c r="H57" s="10">
        <f t="shared" si="7"/>
        <v>122163.82291381841</v>
      </c>
      <c r="I57" s="11">
        <f t="shared" si="16"/>
        <v>0.50089270142226128</v>
      </c>
      <c r="N57" s="12">
        <f t="shared" si="17"/>
        <v>36718.926394859889</v>
      </c>
      <c r="O57" s="13">
        <f t="shared" si="18"/>
        <v>0.15055391847242305</v>
      </c>
      <c r="P57" s="10">
        <f t="shared" si="19"/>
        <v>85009.450691321676</v>
      </c>
      <c r="Q57" s="11">
        <f t="shared" si="20"/>
        <v>0.34855338010531578</v>
      </c>
      <c r="U57" s="2">
        <f t="shared" si="4"/>
        <v>0</v>
      </c>
      <c r="V57" s="3">
        <f t="shared" si="5"/>
        <v>0</v>
      </c>
    </row>
    <row r="58" spans="1:22" x14ac:dyDescent="0.25">
      <c r="A58" s="1">
        <v>44162</v>
      </c>
      <c r="B58" t="s">
        <v>20</v>
      </c>
      <c r="C58" s="2">
        <v>47.92</v>
      </c>
      <c r="D58" s="2">
        <f t="shared" si="12"/>
        <v>976.85999999998569</v>
      </c>
      <c r="E58" s="2">
        <f t="shared" si="13"/>
        <v>163908.32999999999</v>
      </c>
      <c r="F58" s="2">
        <f t="shared" si="14"/>
        <v>79054.929999999993</v>
      </c>
      <c r="G58" s="2">
        <f t="shared" si="15"/>
        <v>243940.11999999997</v>
      </c>
      <c r="H58" s="10">
        <f t="shared" si="7"/>
        <v>122187.82569207058</v>
      </c>
      <c r="I58" s="11">
        <f t="shared" si="16"/>
        <v>0.50089270142226128</v>
      </c>
      <c r="N58" s="12">
        <f t="shared" si="17"/>
        <v>36726.140938633092</v>
      </c>
      <c r="O58" s="13">
        <f t="shared" si="18"/>
        <v>0.15055391847242305</v>
      </c>
      <c r="P58" s="10">
        <f t="shared" si="19"/>
        <v>85026.153369296328</v>
      </c>
      <c r="Q58" s="11">
        <f t="shared" si="20"/>
        <v>0.34855338010531578</v>
      </c>
      <c r="U58" s="2">
        <f t="shared" si="4"/>
        <v>0</v>
      </c>
      <c r="V58" s="3">
        <f t="shared" si="5"/>
        <v>0</v>
      </c>
    </row>
    <row r="59" spans="1:22" x14ac:dyDescent="0.25">
      <c r="A59" s="1">
        <v>44165</v>
      </c>
      <c r="B59" t="s">
        <v>21</v>
      </c>
      <c r="C59" s="2">
        <v>0.01</v>
      </c>
      <c r="D59" s="2">
        <f t="shared" si="12"/>
        <v>976.86999999998568</v>
      </c>
      <c r="E59" s="2">
        <f t="shared" si="13"/>
        <v>163908.32999999999</v>
      </c>
      <c r="F59" s="2">
        <f t="shared" si="14"/>
        <v>79054.929999999993</v>
      </c>
      <c r="G59" s="2">
        <f t="shared" si="15"/>
        <v>243940.12999999998</v>
      </c>
      <c r="H59" s="10">
        <f t="shared" si="7"/>
        <v>122187.83070099758</v>
      </c>
      <c r="I59" s="11">
        <f t="shared" si="16"/>
        <v>0.50089270142226128</v>
      </c>
      <c r="N59" s="12">
        <f t="shared" si="17"/>
        <v>36726.142444172277</v>
      </c>
      <c r="O59" s="13">
        <f t="shared" si="18"/>
        <v>0.15055391847242305</v>
      </c>
      <c r="P59" s="10">
        <f t="shared" si="19"/>
        <v>85026.156854830129</v>
      </c>
      <c r="Q59" s="11">
        <f t="shared" si="20"/>
        <v>0.34855338010531572</v>
      </c>
      <c r="U59" s="2">
        <f t="shared" si="4"/>
        <v>0</v>
      </c>
      <c r="V59" s="3">
        <f t="shared" si="5"/>
        <v>0</v>
      </c>
    </row>
    <row r="60" spans="1:22" x14ac:dyDescent="0.25">
      <c r="A60" s="1">
        <v>44182</v>
      </c>
      <c r="B60" t="s">
        <v>31</v>
      </c>
      <c r="C60" s="2">
        <v>-500</v>
      </c>
      <c r="D60" s="2">
        <f t="shared" si="12"/>
        <v>476.86999999998568</v>
      </c>
      <c r="E60" s="2">
        <f t="shared" si="13"/>
        <v>163908.32999999999</v>
      </c>
      <c r="F60" s="2">
        <f>F59+500</f>
        <v>79554.929999999993</v>
      </c>
      <c r="G60" s="2">
        <f t="shared" si="15"/>
        <v>243940.12999999998</v>
      </c>
      <c r="H60" s="10">
        <f t="shared" si="7"/>
        <v>122187.83070099758</v>
      </c>
      <c r="I60" s="11">
        <f t="shared" si="16"/>
        <v>0.50089270142226128</v>
      </c>
      <c r="N60" s="12">
        <f t="shared" si="17"/>
        <v>36726.142444172277</v>
      </c>
      <c r="O60" s="13">
        <f t="shared" si="18"/>
        <v>0.15055391847242305</v>
      </c>
      <c r="P60" s="10">
        <f t="shared" si="19"/>
        <v>85026.156854830129</v>
      </c>
      <c r="Q60" s="11">
        <f t="shared" si="20"/>
        <v>0.34855338010531572</v>
      </c>
      <c r="U60" s="2">
        <f t="shared" si="4"/>
        <v>0</v>
      </c>
      <c r="V60" s="3">
        <f t="shared" si="5"/>
        <v>0</v>
      </c>
    </row>
    <row r="61" spans="1:22" x14ac:dyDescent="0.25">
      <c r="A61" s="1">
        <v>44194</v>
      </c>
      <c r="B61" t="s">
        <v>20</v>
      </c>
      <c r="C61" s="2">
        <v>47.92</v>
      </c>
      <c r="D61" s="2">
        <f t="shared" si="12"/>
        <v>524.78999999998564</v>
      </c>
      <c r="E61" s="2">
        <f t="shared" si="13"/>
        <v>163908.32999999999</v>
      </c>
      <c r="F61" s="2">
        <f t="shared" si="14"/>
        <v>79554.929999999993</v>
      </c>
      <c r="G61" s="2">
        <f t="shared" si="15"/>
        <v>243988.04999999996</v>
      </c>
      <c r="H61" s="10">
        <f t="shared" si="7"/>
        <v>122211.83347924973</v>
      </c>
      <c r="I61" s="11">
        <f t="shared" si="16"/>
        <v>0.50089270142226128</v>
      </c>
      <c r="N61" s="12">
        <f t="shared" si="17"/>
        <v>36733.356987945474</v>
      </c>
      <c r="O61" s="13">
        <f t="shared" si="18"/>
        <v>0.15055391847242305</v>
      </c>
      <c r="P61" s="10">
        <f t="shared" si="19"/>
        <v>85042.859532804767</v>
      </c>
      <c r="Q61" s="11">
        <f t="shared" si="20"/>
        <v>0.34855338010531572</v>
      </c>
      <c r="U61" s="2">
        <f t="shared" si="4"/>
        <v>0</v>
      </c>
      <c r="V61" s="3">
        <f t="shared" si="5"/>
        <v>0</v>
      </c>
    </row>
    <row r="62" spans="1:22" x14ac:dyDescent="0.25">
      <c r="A62" s="1">
        <v>44196</v>
      </c>
      <c r="B62" t="s">
        <v>21</v>
      </c>
      <c r="C62" s="2">
        <v>0.01</v>
      </c>
      <c r="D62" s="2">
        <f t="shared" si="12"/>
        <v>524.79999999998563</v>
      </c>
      <c r="E62" s="2">
        <f t="shared" si="13"/>
        <v>163908.32999999999</v>
      </c>
      <c r="F62" s="2">
        <f t="shared" si="14"/>
        <v>79554.929999999993</v>
      </c>
      <c r="G62" s="2">
        <f t="shared" si="15"/>
        <v>243988.05999999997</v>
      </c>
      <c r="H62" s="10">
        <f t="shared" si="7"/>
        <v>122211.83848817676</v>
      </c>
      <c r="I62" s="11">
        <f t="shared" si="16"/>
        <v>0.50089270142226128</v>
      </c>
      <c r="N62" s="12">
        <f t="shared" si="17"/>
        <v>36733.358493484659</v>
      </c>
      <c r="O62" s="13">
        <f t="shared" si="18"/>
        <v>0.15055391847242305</v>
      </c>
      <c r="P62" s="10">
        <f t="shared" si="19"/>
        <v>85042.863018338569</v>
      </c>
      <c r="Q62" s="11">
        <f t="shared" si="20"/>
        <v>0.34855338010531572</v>
      </c>
      <c r="U62" s="2">
        <f t="shared" si="4"/>
        <v>0</v>
      </c>
      <c r="V62" s="3">
        <f t="shared" si="5"/>
        <v>0</v>
      </c>
    </row>
    <row r="63" spans="1:22" x14ac:dyDescent="0.25">
      <c r="A63" s="1">
        <v>44210</v>
      </c>
      <c r="B63" t="s">
        <v>25</v>
      </c>
      <c r="C63" s="2">
        <v>-29</v>
      </c>
      <c r="D63" s="2">
        <f t="shared" si="12"/>
        <v>495.79999999998563</v>
      </c>
      <c r="E63" s="2">
        <f t="shared" si="13"/>
        <v>163908.32999999999</v>
      </c>
      <c r="F63" s="2">
        <f t="shared" si="14"/>
        <v>79554.929999999993</v>
      </c>
      <c r="G63" s="2">
        <f t="shared" si="15"/>
        <v>243959.05999999997</v>
      </c>
      <c r="H63" s="10">
        <f t="shared" si="7"/>
        <v>122197.31259983551</v>
      </c>
      <c r="I63" s="11">
        <f t="shared" si="16"/>
        <v>0.50089270142226128</v>
      </c>
      <c r="N63" s="12">
        <f t="shared" si="17"/>
        <v>36728.992429848957</v>
      </c>
      <c r="O63" s="13">
        <f t="shared" si="18"/>
        <v>0.15055391847242305</v>
      </c>
      <c r="P63" s="10">
        <f t="shared" si="19"/>
        <v>85032.754970315509</v>
      </c>
      <c r="Q63" s="11">
        <f t="shared" si="20"/>
        <v>0.34855338010531572</v>
      </c>
      <c r="U63" s="2">
        <f t="shared" si="4"/>
        <v>0</v>
      </c>
      <c r="V63" s="3">
        <f t="shared" si="5"/>
        <v>0</v>
      </c>
    </row>
    <row r="64" spans="1:22" x14ac:dyDescent="0.25">
      <c r="A64" s="1">
        <v>44223</v>
      </c>
      <c r="B64" t="s">
        <v>20</v>
      </c>
      <c r="C64" s="2">
        <v>47.92</v>
      </c>
      <c r="D64" s="2">
        <f t="shared" si="12"/>
        <v>543.71999999998559</v>
      </c>
      <c r="E64" s="2">
        <f t="shared" si="13"/>
        <v>163908.32999999999</v>
      </c>
      <c r="F64" s="2">
        <f t="shared" si="14"/>
        <v>79554.929999999993</v>
      </c>
      <c r="G64" s="2">
        <f t="shared" si="15"/>
        <v>244006.97999999995</v>
      </c>
      <c r="H64" s="10">
        <f t="shared" si="7"/>
        <v>122221.31537808766</v>
      </c>
      <c r="I64" s="11">
        <f t="shared" si="16"/>
        <v>0.50089270142226128</v>
      </c>
      <c r="N64" s="12">
        <f t="shared" si="17"/>
        <v>36736.206973622153</v>
      </c>
      <c r="O64" s="13">
        <f t="shared" si="18"/>
        <v>0.15055391847242305</v>
      </c>
      <c r="P64" s="10">
        <f t="shared" si="19"/>
        <v>85049.457648290161</v>
      </c>
      <c r="Q64" s="11">
        <f t="shared" si="20"/>
        <v>0.34855338010531572</v>
      </c>
      <c r="U64" s="2">
        <f t="shared" si="4"/>
        <v>0</v>
      </c>
      <c r="V64" s="3">
        <f t="shared" si="5"/>
        <v>0</v>
      </c>
    </row>
    <row r="65" spans="1:22" x14ac:dyDescent="0.25">
      <c r="A65" s="1">
        <v>44223</v>
      </c>
      <c r="B65" t="s">
        <v>33</v>
      </c>
      <c r="C65" s="2">
        <v>0</v>
      </c>
      <c r="D65" s="2">
        <f t="shared" si="12"/>
        <v>543.71999999998559</v>
      </c>
      <c r="E65" s="2">
        <f t="shared" si="13"/>
        <v>163908.32999999999</v>
      </c>
      <c r="F65" s="2">
        <f>70458.33+11500</f>
        <v>81958.33</v>
      </c>
      <c r="G65" s="2">
        <f t="shared" si="15"/>
        <v>246410.37999999995</v>
      </c>
      <c r="H65" s="10">
        <f t="shared" si="7"/>
        <v>123425.16089668592</v>
      </c>
      <c r="I65" s="11">
        <f t="shared" si="16"/>
        <v>0.50089270142226128</v>
      </c>
      <c r="N65" s="12">
        <f t="shared" si="17"/>
        <v>37098.048261278775</v>
      </c>
      <c r="O65" s="13">
        <f t="shared" si="18"/>
        <v>0.15055391847242305</v>
      </c>
      <c r="P65" s="10">
        <f t="shared" si="19"/>
        <v>85887.170842035266</v>
      </c>
      <c r="Q65" s="11">
        <f t="shared" si="20"/>
        <v>0.34855338010531572</v>
      </c>
      <c r="U65" s="2">
        <f t="shared" si="4"/>
        <v>0</v>
      </c>
      <c r="V65" s="3">
        <f t="shared" si="5"/>
        <v>0</v>
      </c>
    </row>
    <row r="66" spans="1:22" x14ac:dyDescent="0.25">
      <c r="A66" s="5">
        <v>44227</v>
      </c>
      <c r="B66" s="4" t="s">
        <v>34</v>
      </c>
      <c r="C66" s="6">
        <v>0.01</v>
      </c>
      <c r="D66" s="6">
        <f t="shared" si="12"/>
        <v>543.72999999998558</v>
      </c>
      <c r="E66" s="6">
        <f t="shared" si="13"/>
        <v>163908.32999999999</v>
      </c>
      <c r="F66" s="6">
        <f t="shared" si="14"/>
        <v>81958.33</v>
      </c>
      <c r="G66" s="6">
        <f t="shared" si="15"/>
        <v>246410.38999999996</v>
      </c>
      <c r="H66" s="10">
        <f t="shared" si="7"/>
        <v>123425.16590561293</v>
      </c>
      <c r="I66" s="11">
        <f t="shared" si="16"/>
        <v>0.50089270142226128</v>
      </c>
      <c r="N66" s="12">
        <f t="shared" si="17"/>
        <v>37098.04976681796</v>
      </c>
      <c r="O66" s="13">
        <f t="shared" si="18"/>
        <v>0.15055391847242305</v>
      </c>
      <c r="P66" s="10">
        <f t="shared" si="19"/>
        <v>85887.174327569068</v>
      </c>
      <c r="Q66" s="11">
        <f t="shared" si="20"/>
        <v>0.34855338010531572</v>
      </c>
      <c r="U66" s="2">
        <f t="shared" si="4"/>
        <v>0</v>
      </c>
      <c r="V66" s="3">
        <f t="shared" si="5"/>
        <v>0</v>
      </c>
    </row>
    <row r="67" spans="1:22" x14ac:dyDescent="0.25">
      <c r="A67" s="5">
        <v>44244</v>
      </c>
      <c r="B67" s="4" t="s">
        <v>35</v>
      </c>
      <c r="C67" s="6">
        <v>-500</v>
      </c>
      <c r="D67" s="6">
        <f t="shared" si="12"/>
        <v>43.72999999998558</v>
      </c>
      <c r="E67" s="6">
        <f t="shared" si="13"/>
        <v>163908.32999999999</v>
      </c>
      <c r="F67" s="6">
        <f>F66+500</f>
        <v>82458.33</v>
      </c>
      <c r="G67" s="6">
        <f t="shared" si="15"/>
        <v>246410.38999999996</v>
      </c>
      <c r="H67" s="10">
        <f t="shared" si="7"/>
        <v>123425.16590561293</v>
      </c>
      <c r="I67" s="11">
        <f t="shared" si="16"/>
        <v>0.50089270142226128</v>
      </c>
      <c r="J67" s="10">
        <f>H67*K67</f>
        <v>119598.98576253893</v>
      </c>
      <c r="K67" s="11">
        <v>0.96899999999999997</v>
      </c>
      <c r="L67" s="10">
        <f>H67*M67</f>
        <v>3826.1801430740006</v>
      </c>
      <c r="M67" s="11">
        <v>3.1E-2</v>
      </c>
      <c r="N67" s="12">
        <f t="shared" si="17"/>
        <v>37098.04976681796</v>
      </c>
      <c r="O67" s="13">
        <f t="shared" si="18"/>
        <v>0.15055391847242305</v>
      </c>
      <c r="P67" s="10">
        <f t="shared" si="19"/>
        <v>85887.174327569068</v>
      </c>
      <c r="Q67" s="11">
        <f t="shared" si="20"/>
        <v>0.34855338010531572</v>
      </c>
      <c r="U67" s="2">
        <f t="shared" si="4"/>
        <v>0</v>
      </c>
      <c r="V67" s="3">
        <f t="shared" si="5"/>
        <v>0</v>
      </c>
    </row>
    <row r="68" spans="1:22" x14ac:dyDescent="0.25">
      <c r="A68" s="5">
        <v>44255</v>
      </c>
      <c r="B68" s="4" t="s">
        <v>46</v>
      </c>
      <c r="C68" s="6">
        <v>47.92</v>
      </c>
      <c r="D68" s="6">
        <f t="shared" si="12"/>
        <v>91.649999999985582</v>
      </c>
      <c r="E68" s="6">
        <f t="shared" si="13"/>
        <v>163908.32999999999</v>
      </c>
      <c r="F68" s="6">
        <f t="shared" si="14"/>
        <v>82458.33</v>
      </c>
      <c r="G68" s="6">
        <f t="shared" si="15"/>
        <v>246458.31</v>
      </c>
      <c r="H68" s="10">
        <f t="shared" si="7"/>
        <v>123449.16868386511</v>
      </c>
      <c r="I68" s="11">
        <f t="shared" si="16"/>
        <v>0.50089270142226128</v>
      </c>
      <c r="J68" s="10">
        <f t="shared" ref="J68" si="21">H68*K67</f>
        <v>119622.24445466528</v>
      </c>
      <c r="K68" s="11">
        <f t="shared" ref="K68" si="22">J68/H68</f>
        <v>0.96899999999999997</v>
      </c>
      <c r="L68" s="10">
        <f t="shared" ref="L68" si="23">H68*M67</f>
        <v>3826.9242291998185</v>
      </c>
      <c r="M68" s="11">
        <f t="shared" ref="M68" si="24">L68/H68</f>
        <v>3.1E-2</v>
      </c>
      <c r="N68" s="12">
        <f t="shared" si="17"/>
        <v>37105.26431059117</v>
      </c>
      <c r="O68" s="13">
        <f t="shared" si="18"/>
        <v>0.15055391847242305</v>
      </c>
      <c r="P68" s="10">
        <f t="shared" si="19"/>
        <v>85903.877005543734</v>
      </c>
      <c r="Q68" s="11">
        <f t="shared" si="20"/>
        <v>0.34855338010531572</v>
      </c>
      <c r="U68" s="2">
        <f t="shared" ref="U68:U98" si="25">G68-(H68+N68+P68+R68)</f>
        <v>0</v>
      </c>
      <c r="V68" s="3">
        <f t="shared" ref="V68:V98" si="26">100%-(I68+O68+Q68+S68)</f>
        <v>0</v>
      </c>
    </row>
    <row r="69" spans="1:22" x14ac:dyDescent="0.25">
      <c r="A69" s="1">
        <v>44308</v>
      </c>
      <c r="B69" s="8" t="s">
        <v>33</v>
      </c>
      <c r="C69" s="9">
        <v>0</v>
      </c>
      <c r="D69" s="9">
        <f>D68</f>
        <v>91.649999999985582</v>
      </c>
      <c r="E69" s="9">
        <f>E68</f>
        <v>163908.32999999999</v>
      </c>
      <c r="F69" s="9">
        <f>11500+72092.26</f>
        <v>83592.259999999995</v>
      </c>
      <c r="G69" s="19">
        <f t="shared" ref="G69:G70" si="27">D69+E69+F69</f>
        <v>247592.24</v>
      </c>
      <c r="H69" s="20">
        <f t="shared" ref="H69" si="28">G69*I68</f>
        <v>124017.14594478885</v>
      </c>
      <c r="I69" s="21">
        <f t="shared" ref="I69" si="29">H69/G69</f>
        <v>0.50089270142226128</v>
      </c>
      <c r="J69" s="20">
        <f t="shared" ref="J69" si="30">H69*K68</f>
        <v>120172.61442050039</v>
      </c>
      <c r="K69" s="21">
        <f t="shared" ref="K69" si="31">J69/H69</f>
        <v>0.96899999999999997</v>
      </c>
      <c r="L69" s="20">
        <f t="shared" ref="L69" si="32">H69*M68</f>
        <v>3844.5315242884544</v>
      </c>
      <c r="M69" s="21">
        <f t="shared" ref="M69" si="33">L69/H69</f>
        <v>3.1E-2</v>
      </c>
      <c r="N69" s="22">
        <f t="shared" ref="N69" si="34">G69*O68</f>
        <v>37275.981915364602</v>
      </c>
      <c r="O69" s="23">
        <f t="shared" ref="O69" si="35">N69/G69</f>
        <v>0.15055391847242305</v>
      </c>
      <c r="P69" s="20">
        <f t="shared" ref="P69" si="36">G69*Q68</f>
        <v>86299.112139846548</v>
      </c>
      <c r="Q69" s="21">
        <f t="shared" ref="Q69" si="37">P69/G69</f>
        <v>0.34855338010531572</v>
      </c>
      <c r="R69" s="22"/>
      <c r="S69" s="23"/>
      <c r="U69" s="2">
        <f t="shared" si="25"/>
        <v>0</v>
      </c>
      <c r="V69" s="3">
        <f t="shared" si="26"/>
        <v>0</v>
      </c>
    </row>
    <row r="70" spans="1:22" x14ac:dyDescent="0.25">
      <c r="A70" s="1">
        <v>44326</v>
      </c>
      <c r="B70" s="8" t="s">
        <v>42</v>
      </c>
      <c r="C70" s="9">
        <v>-1</v>
      </c>
      <c r="D70" s="9">
        <f>D69+C70</f>
        <v>90.649999999985582</v>
      </c>
      <c r="E70" s="9">
        <f>E69</f>
        <v>163908.32999999999</v>
      </c>
      <c r="F70" s="9">
        <f>F69</f>
        <v>83592.259999999995</v>
      </c>
      <c r="G70" s="19">
        <f t="shared" si="27"/>
        <v>247591.24</v>
      </c>
      <c r="H70" s="20">
        <f t="shared" ref="H70:H98" si="38">G70*I69</f>
        <v>124016.64505208744</v>
      </c>
      <c r="I70" s="21">
        <f t="shared" ref="I70:I98" si="39">H70/G70</f>
        <v>0.50089270142226128</v>
      </c>
      <c r="J70" s="20">
        <f t="shared" ref="J70:J98" si="40">H70*K69</f>
        <v>120172.12905547272</v>
      </c>
      <c r="K70" s="21">
        <f t="shared" ref="K70:K98" si="41">J70/H70</f>
        <v>0.96899999999999997</v>
      </c>
      <c r="L70" s="20">
        <f t="shared" ref="L70:L98" si="42">H70*M69</f>
        <v>3844.5159966147103</v>
      </c>
      <c r="M70" s="21">
        <f t="shared" ref="M70:M98" si="43">L70/H70</f>
        <v>3.1E-2</v>
      </c>
      <c r="N70" s="22">
        <f t="shared" ref="N70:N98" si="44">G70*O69</f>
        <v>37275.831361446129</v>
      </c>
      <c r="O70" s="23">
        <f t="shared" ref="O70:O98" si="45">N70/G70</f>
        <v>0.15055391847242305</v>
      </c>
      <c r="P70" s="20">
        <f t="shared" ref="P70:P98" si="46">G70*Q69</f>
        <v>86298.763586466448</v>
      </c>
      <c r="Q70" s="21">
        <f t="shared" ref="Q70:Q98" si="47">P70/G70</f>
        <v>0.34855338010531572</v>
      </c>
      <c r="R70" s="22"/>
      <c r="S70" s="23"/>
      <c r="U70" s="2">
        <f t="shared" si="25"/>
        <v>0</v>
      </c>
      <c r="V70" s="3">
        <f t="shared" si="26"/>
        <v>0</v>
      </c>
    </row>
    <row r="71" spans="1:22" x14ac:dyDescent="0.25">
      <c r="A71" s="1">
        <v>44341</v>
      </c>
      <c r="B71" s="8" t="s">
        <v>39</v>
      </c>
      <c r="C71" s="2">
        <v>272.83</v>
      </c>
      <c r="D71" s="2">
        <f>D70+C71</f>
        <v>363.47999999998558</v>
      </c>
      <c r="E71" s="2">
        <f>E70-(2470.8/12)</f>
        <v>163702.43</v>
      </c>
      <c r="F71" s="2">
        <f>F70</f>
        <v>83592.259999999995</v>
      </c>
      <c r="G71" s="19">
        <f t="shared" ref="G71:G72" si="48">D71+E71+F71</f>
        <v>247658.16999999998</v>
      </c>
      <c r="H71" s="20">
        <f t="shared" si="38"/>
        <v>124050.16980059362</v>
      </c>
      <c r="I71" s="21">
        <f t="shared" si="39"/>
        <v>0.50089270142226128</v>
      </c>
      <c r="J71" s="20">
        <f t="shared" si="40"/>
        <v>120204.61453677522</v>
      </c>
      <c r="K71" s="21">
        <f t="shared" si="41"/>
        <v>0.96899999999999997</v>
      </c>
      <c r="L71" s="20">
        <f t="shared" si="42"/>
        <v>3845.5552638184022</v>
      </c>
      <c r="M71" s="21">
        <f t="shared" si="43"/>
        <v>3.1E-2</v>
      </c>
      <c r="N71" s="22">
        <f t="shared" si="44"/>
        <v>37285.907935209485</v>
      </c>
      <c r="O71" s="23">
        <f t="shared" si="45"/>
        <v>0.15055391847242305</v>
      </c>
      <c r="P71" s="20">
        <f t="shared" si="46"/>
        <v>86322.092264196894</v>
      </c>
      <c r="Q71" s="21">
        <f t="shared" si="47"/>
        <v>0.34855338010531572</v>
      </c>
      <c r="R71" s="22"/>
      <c r="S71" s="23"/>
      <c r="U71" s="2">
        <f t="shared" si="25"/>
        <v>0</v>
      </c>
      <c r="V71" s="3">
        <f t="shared" si="26"/>
        <v>0</v>
      </c>
    </row>
    <row r="72" spans="1:22" x14ac:dyDescent="0.25">
      <c r="A72" s="1">
        <v>44341</v>
      </c>
      <c r="B72" s="8" t="s">
        <v>40</v>
      </c>
      <c r="C72" s="2">
        <v>1399.94</v>
      </c>
      <c r="D72" s="2">
        <f t="shared" ref="D72:D96" si="49">D71+C72</f>
        <v>1763.4199999999855</v>
      </c>
      <c r="E72" s="2">
        <f>E71-(12678.7/12)</f>
        <v>162645.87166666667</v>
      </c>
      <c r="F72" s="2">
        <f>F71</f>
        <v>83592.259999999995</v>
      </c>
      <c r="G72" s="19">
        <f t="shared" si="48"/>
        <v>248001.55166666664</v>
      </c>
      <c r="H72" s="20">
        <f t="shared" si="38"/>
        <v>124222.16717122916</v>
      </c>
      <c r="I72" s="21">
        <f t="shared" si="39"/>
        <v>0.50089270142226128</v>
      </c>
      <c r="J72" s="20">
        <f t="shared" si="40"/>
        <v>120371.27998892104</v>
      </c>
      <c r="K72" s="21">
        <f t="shared" si="41"/>
        <v>0.96899999999999997</v>
      </c>
      <c r="L72" s="20">
        <f t="shared" si="42"/>
        <v>3850.887182308104</v>
      </c>
      <c r="M72" s="21">
        <f t="shared" si="43"/>
        <v>3.1E-2</v>
      </c>
      <c r="N72" s="22">
        <f t="shared" si="44"/>
        <v>37337.605390657744</v>
      </c>
      <c r="O72" s="23">
        <f t="shared" si="45"/>
        <v>0.15055391847242305</v>
      </c>
      <c r="P72" s="20">
        <f t="shared" si="46"/>
        <v>86441.779104779751</v>
      </c>
      <c r="Q72" s="21">
        <f t="shared" si="47"/>
        <v>0.34855338010531572</v>
      </c>
      <c r="R72" s="22"/>
      <c r="S72" s="23"/>
      <c r="U72" s="2">
        <f t="shared" si="25"/>
        <v>0</v>
      </c>
      <c r="V72" s="3">
        <f t="shared" si="26"/>
        <v>0</v>
      </c>
    </row>
    <row r="73" spans="1:22" x14ac:dyDescent="0.25">
      <c r="A73" s="1">
        <v>44341</v>
      </c>
      <c r="B73" s="8" t="s">
        <v>41</v>
      </c>
      <c r="C73" s="2">
        <v>767.46</v>
      </c>
      <c r="D73" s="2">
        <f t="shared" si="49"/>
        <v>2530.8799999999856</v>
      </c>
      <c r="E73" s="2">
        <f>E72-(6950.5/12)</f>
        <v>162066.66333333333</v>
      </c>
      <c r="F73" s="2">
        <f t="shared" ref="F73:F97" si="50">F72</f>
        <v>83592.259999999995</v>
      </c>
      <c r="G73" s="19">
        <f t="shared" ref="G73:G97" si="51">D73+E73+F73</f>
        <v>248189.80333333329</v>
      </c>
      <c r="H73" s="20">
        <f t="shared" si="38"/>
        <v>124316.46105709305</v>
      </c>
      <c r="I73" s="21">
        <f t="shared" si="39"/>
        <v>0.50089270142226128</v>
      </c>
      <c r="J73" s="20">
        <f t="shared" si="40"/>
        <v>120462.65076432316</v>
      </c>
      <c r="K73" s="21">
        <f t="shared" si="41"/>
        <v>0.96899999999999997</v>
      </c>
      <c r="L73" s="20">
        <f t="shared" si="42"/>
        <v>3853.8102927698847</v>
      </c>
      <c r="M73" s="21">
        <f t="shared" si="43"/>
        <v>3.1E-2</v>
      </c>
      <c r="N73" s="22">
        <f t="shared" si="44"/>
        <v>37365.947416733368</v>
      </c>
      <c r="O73" s="23">
        <f t="shared" si="45"/>
        <v>0.15055391847242305</v>
      </c>
      <c r="P73" s="20">
        <f t="shared" si="46"/>
        <v>86507.39485950688</v>
      </c>
      <c r="Q73" s="21">
        <f t="shared" si="47"/>
        <v>0.34855338010531578</v>
      </c>
      <c r="R73" s="22"/>
      <c r="S73" s="23"/>
      <c r="U73" s="2">
        <f t="shared" si="25"/>
        <v>0</v>
      </c>
      <c r="V73" s="3">
        <f t="shared" si="26"/>
        <v>0</v>
      </c>
    </row>
    <row r="74" spans="1:22" x14ac:dyDescent="0.25">
      <c r="A74" s="1">
        <v>44348</v>
      </c>
      <c r="B74" s="8" t="s">
        <v>20</v>
      </c>
      <c r="C74" s="2">
        <v>47.92</v>
      </c>
      <c r="D74" s="2">
        <f t="shared" si="49"/>
        <v>2578.7999999999856</v>
      </c>
      <c r="E74" s="2">
        <f>E73</f>
        <v>162066.66333333333</v>
      </c>
      <c r="F74" s="2">
        <f t="shared" si="50"/>
        <v>83592.259999999995</v>
      </c>
      <c r="G74" s="19">
        <f t="shared" si="51"/>
        <v>248237.72333333333</v>
      </c>
      <c r="H74" s="20">
        <f t="shared" si="38"/>
        <v>124340.46383534523</v>
      </c>
      <c r="I74" s="21">
        <f t="shared" si="39"/>
        <v>0.50089270142226128</v>
      </c>
      <c r="J74" s="20">
        <f t="shared" si="40"/>
        <v>120485.90945644953</v>
      </c>
      <c r="K74" s="21">
        <f t="shared" si="41"/>
        <v>0.96899999999999997</v>
      </c>
      <c r="L74" s="20">
        <f t="shared" si="42"/>
        <v>3854.554378895702</v>
      </c>
      <c r="M74" s="21">
        <f t="shared" si="43"/>
        <v>3.1E-2</v>
      </c>
      <c r="N74" s="22">
        <f t="shared" si="44"/>
        <v>37373.161960506579</v>
      </c>
      <c r="O74" s="23">
        <f t="shared" si="45"/>
        <v>0.15055391847242305</v>
      </c>
      <c r="P74" s="20">
        <f t="shared" si="46"/>
        <v>86524.097537481546</v>
      </c>
      <c r="Q74" s="21">
        <f t="shared" si="47"/>
        <v>0.34855338010531578</v>
      </c>
      <c r="R74" s="22"/>
      <c r="S74" s="23"/>
      <c r="U74" s="2">
        <f t="shared" si="25"/>
        <v>0</v>
      </c>
      <c r="V74" s="3">
        <f t="shared" si="26"/>
        <v>0</v>
      </c>
    </row>
    <row r="75" spans="1:22" x14ac:dyDescent="0.25">
      <c r="A75" s="1">
        <v>44372</v>
      </c>
      <c r="B75" s="8" t="s">
        <v>40</v>
      </c>
      <c r="C75" s="2">
        <v>1399.94</v>
      </c>
      <c r="D75" s="2">
        <f t="shared" si="49"/>
        <v>3978.7399999999857</v>
      </c>
      <c r="E75" s="2">
        <f>E74-(12678.7/12)</f>
        <v>161010.10500000001</v>
      </c>
      <c r="F75" s="2">
        <f t="shared" si="50"/>
        <v>83592.259999999995</v>
      </c>
      <c r="G75" s="19">
        <f t="shared" si="51"/>
        <v>248581.10499999998</v>
      </c>
      <c r="H75" s="20">
        <f t="shared" si="38"/>
        <v>124512.46120598077</v>
      </c>
      <c r="I75" s="21">
        <f t="shared" si="39"/>
        <v>0.50089270142226128</v>
      </c>
      <c r="J75" s="20">
        <f t="shared" si="40"/>
        <v>120652.57490859536</v>
      </c>
      <c r="K75" s="21">
        <f t="shared" si="41"/>
        <v>0.96899999999999997</v>
      </c>
      <c r="L75" s="20">
        <f t="shared" si="42"/>
        <v>3859.8862973854039</v>
      </c>
      <c r="M75" s="21">
        <f t="shared" si="43"/>
        <v>3.1E-2</v>
      </c>
      <c r="N75" s="22">
        <f t="shared" si="44"/>
        <v>37424.85941595483</v>
      </c>
      <c r="O75" s="23">
        <f t="shared" si="45"/>
        <v>0.15055391847242305</v>
      </c>
      <c r="P75" s="20">
        <f t="shared" si="46"/>
        <v>86643.784378064403</v>
      </c>
      <c r="Q75" s="21">
        <f t="shared" si="47"/>
        <v>0.34855338010531578</v>
      </c>
      <c r="R75" s="22"/>
      <c r="S75" s="23"/>
      <c r="U75" s="2">
        <f t="shared" si="25"/>
        <v>0</v>
      </c>
      <c r="V75" s="3">
        <f t="shared" si="26"/>
        <v>0</v>
      </c>
    </row>
    <row r="76" spans="1:22" x14ac:dyDescent="0.25">
      <c r="A76" s="1">
        <v>44372</v>
      </c>
      <c r="B76" s="8" t="s">
        <v>39</v>
      </c>
      <c r="C76" s="2">
        <v>272.83</v>
      </c>
      <c r="D76" s="2">
        <f t="shared" si="49"/>
        <v>4251.5699999999861</v>
      </c>
      <c r="E76" s="2">
        <f>E75-(2470.8/12)</f>
        <v>160804.20500000002</v>
      </c>
      <c r="F76" s="2">
        <f t="shared" si="50"/>
        <v>83592.259999999995</v>
      </c>
      <c r="G76" s="19">
        <f t="shared" si="51"/>
        <v>248648.03499999997</v>
      </c>
      <c r="H76" s="20">
        <f t="shared" si="38"/>
        <v>124545.98595448695</v>
      </c>
      <c r="I76" s="21">
        <f t="shared" si="39"/>
        <v>0.50089270142226128</v>
      </c>
      <c r="J76" s="20">
        <f t="shared" si="40"/>
        <v>120685.06038989786</v>
      </c>
      <c r="K76" s="21">
        <f t="shared" si="41"/>
        <v>0.96899999999999997</v>
      </c>
      <c r="L76" s="20">
        <f t="shared" si="42"/>
        <v>3860.9255645890958</v>
      </c>
      <c r="M76" s="21">
        <f t="shared" si="43"/>
        <v>3.1E-2</v>
      </c>
      <c r="N76" s="22">
        <f t="shared" si="44"/>
        <v>37434.935989718193</v>
      </c>
      <c r="O76" s="23">
        <f t="shared" si="45"/>
        <v>0.15055391847242305</v>
      </c>
      <c r="P76" s="20">
        <f t="shared" si="46"/>
        <v>86667.113055794849</v>
      </c>
      <c r="Q76" s="21">
        <f t="shared" si="47"/>
        <v>0.34855338010531578</v>
      </c>
      <c r="R76" s="22"/>
      <c r="S76" s="23"/>
      <c r="U76" s="2">
        <f t="shared" si="25"/>
        <v>0</v>
      </c>
      <c r="V76" s="3">
        <f t="shared" si="26"/>
        <v>0</v>
      </c>
    </row>
    <row r="77" spans="1:22" x14ac:dyDescent="0.25">
      <c r="A77" s="1">
        <v>44375</v>
      </c>
      <c r="B77" s="8" t="s">
        <v>20</v>
      </c>
      <c r="C77" s="2">
        <v>47.92</v>
      </c>
      <c r="D77" s="2">
        <f t="shared" si="49"/>
        <v>4299.4899999999861</v>
      </c>
      <c r="E77" s="2">
        <f>E76</f>
        <v>160804.20500000002</v>
      </c>
      <c r="F77" s="2">
        <f t="shared" si="50"/>
        <v>83592.259999999995</v>
      </c>
      <c r="G77" s="19">
        <f t="shared" si="51"/>
        <v>248695.95500000002</v>
      </c>
      <c r="H77" s="20">
        <f t="shared" si="38"/>
        <v>124569.98873273913</v>
      </c>
      <c r="I77" s="21">
        <f t="shared" si="39"/>
        <v>0.50089270142226128</v>
      </c>
      <c r="J77" s="20">
        <f t="shared" si="40"/>
        <v>120708.31908202422</v>
      </c>
      <c r="K77" s="21">
        <f t="shared" si="41"/>
        <v>0.96899999999999997</v>
      </c>
      <c r="L77" s="20">
        <f t="shared" si="42"/>
        <v>3861.6696507149131</v>
      </c>
      <c r="M77" s="21">
        <f t="shared" si="43"/>
        <v>3.1E-2</v>
      </c>
      <c r="N77" s="22">
        <f t="shared" si="44"/>
        <v>37442.150533491396</v>
      </c>
      <c r="O77" s="23">
        <f t="shared" si="45"/>
        <v>0.15055391847242305</v>
      </c>
      <c r="P77" s="20">
        <f t="shared" si="46"/>
        <v>86683.815733769516</v>
      </c>
      <c r="Q77" s="21">
        <f t="shared" si="47"/>
        <v>0.34855338010531578</v>
      </c>
      <c r="R77" s="22"/>
      <c r="S77" s="23"/>
      <c r="U77" s="2">
        <f t="shared" si="25"/>
        <v>0</v>
      </c>
      <c r="V77" s="3">
        <f t="shared" si="26"/>
        <v>0</v>
      </c>
    </row>
    <row r="78" spans="1:22" x14ac:dyDescent="0.25">
      <c r="A78" s="1">
        <v>44376</v>
      </c>
      <c r="B78" s="8" t="s">
        <v>41</v>
      </c>
      <c r="C78" s="2">
        <v>767.46</v>
      </c>
      <c r="D78" s="2">
        <f t="shared" si="49"/>
        <v>5066.9499999999862</v>
      </c>
      <c r="E78" s="2">
        <f>E77-(6950.5/12)</f>
        <v>160224.99666666667</v>
      </c>
      <c r="F78" s="2">
        <f t="shared" si="50"/>
        <v>83592.259999999995</v>
      </c>
      <c r="G78" s="19">
        <f t="shared" si="51"/>
        <v>248884.20666666667</v>
      </c>
      <c r="H78" s="20">
        <f t="shared" si="38"/>
        <v>124664.28261860303</v>
      </c>
      <c r="I78" s="21">
        <f t="shared" si="39"/>
        <v>0.50089270142226128</v>
      </c>
      <c r="J78" s="20">
        <f t="shared" si="40"/>
        <v>120799.68985742633</v>
      </c>
      <c r="K78" s="21">
        <f t="shared" si="41"/>
        <v>0.96899999999999997</v>
      </c>
      <c r="L78" s="20">
        <f t="shared" si="42"/>
        <v>3864.5927611766938</v>
      </c>
      <c r="M78" s="21">
        <f t="shared" si="43"/>
        <v>3.1E-2</v>
      </c>
      <c r="N78" s="22">
        <f t="shared" si="44"/>
        <v>37470.492559567021</v>
      </c>
      <c r="O78" s="23">
        <f t="shared" si="45"/>
        <v>0.15055391847242305</v>
      </c>
      <c r="P78" s="20">
        <f t="shared" si="46"/>
        <v>86749.43148849663</v>
      </c>
      <c r="Q78" s="21">
        <f t="shared" si="47"/>
        <v>0.34855338010531578</v>
      </c>
      <c r="R78" s="22"/>
      <c r="S78" s="23"/>
      <c r="U78" s="2">
        <f t="shared" si="25"/>
        <v>0</v>
      </c>
      <c r="V78" s="3">
        <f t="shared" si="26"/>
        <v>0</v>
      </c>
    </row>
    <row r="79" spans="1:22" x14ac:dyDescent="0.25">
      <c r="A79" s="1">
        <v>44378</v>
      </c>
      <c r="B79" s="8" t="s">
        <v>43</v>
      </c>
      <c r="C79" s="2">
        <v>-3850</v>
      </c>
      <c r="D79" s="2">
        <f t="shared" si="49"/>
        <v>1216.9499999999862</v>
      </c>
      <c r="E79" s="2">
        <f>E78</f>
        <v>160224.99666666667</v>
      </c>
      <c r="F79" s="2">
        <f t="shared" si="50"/>
        <v>83592.259999999995</v>
      </c>
      <c r="G79" s="19">
        <f t="shared" si="51"/>
        <v>245034.20666666667</v>
      </c>
      <c r="H79" s="20">
        <f t="shared" si="38"/>
        <v>122735.84571812733</v>
      </c>
      <c r="I79" s="21">
        <f t="shared" si="39"/>
        <v>0.50089270142226128</v>
      </c>
      <c r="J79" s="20">
        <f t="shared" si="40"/>
        <v>118931.03450086538</v>
      </c>
      <c r="K79" s="21">
        <f t="shared" si="41"/>
        <v>0.96899999999999997</v>
      </c>
      <c r="L79" s="20">
        <f t="shared" si="42"/>
        <v>3804.8112172619471</v>
      </c>
      <c r="M79" s="21">
        <f t="shared" si="43"/>
        <v>3.1E-2</v>
      </c>
      <c r="N79" s="22">
        <f t="shared" si="44"/>
        <v>36890.859973448198</v>
      </c>
      <c r="O79" s="23">
        <f t="shared" si="45"/>
        <v>0.15055391847242305</v>
      </c>
      <c r="P79" s="20">
        <f t="shared" si="46"/>
        <v>85407.50097509117</v>
      </c>
      <c r="Q79" s="21">
        <f t="shared" si="47"/>
        <v>0.34855338010531578</v>
      </c>
      <c r="R79" s="22"/>
      <c r="S79" s="23"/>
      <c r="U79" s="2">
        <f t="shared" si="25"/>
        <v>0</v>
      </c>
      <c r="V79" s="3">
        <f t="shared" si="26"/>
        <v>0</v>
      </c>
    </row>
    <row r="80" spans="1:22" x14ac:dyDescent="0.25">
      <c r="A80" s="1">
        <v>44403</v>
      </c>
      <c r="B80" s="8" t="s">
        <v>39</v>
      </c>
      <c r="C80" s="2">
        <v>272.83</v>
      </c>
      <c r="D80" s="2">
        <f t="shared" si="49"/>
        <v>1489.7799999999861</v>
      </c>
      <c r="E80" s="2">
        <f>E79-(2470.8/12)</f>
        <v>160019.09666666668</v>
      </c>
      <c r="F80" s="2">
        <f t="shared" si="50"/>
        <v>83592.259999999995</v>
      </c>
      <c r="G80" s="19">
        <f t="shared" si="51"/>
        <v>245101.13666666666</v>
      </c>
      <c r="H80" s="20">
        <f t="shared" si="38"/>
        <v>122769.37046663353</v>
      </c>
      <c r="I80" s="21">
        <f t="shared" si="39"/>
        <v>0.50089270142226128</v>
      </c>
      <c r="J80" s="20">
        <f t="shared" si="40"/>
        <v>118963.51998216788</v>
      </c>
      <c r="K80" s="21">
        <f t="shared" si="41"/>
        <v>0.96899999999999997</v>
      </c>
      <c r="L80" s="20">
        <f t="shared" si="42"/>
        <v>3805.8504844656391</v>
      </c>
      <c r="M80" s="21">
        <f t="shared" si="43"/>
        <v>3.1E-2</v>
      </c>
      <c r="N80" s="22">
        <f t="shared" si="44"/>
        <v>36900.936547211553</v>
      </c>
      <c r="O80" s="23">
        <f t="shared" si="45"/>
        <v>0.15055391847242305</v>
      </c>
      <c r="P80" s="20">
        <f t="shared" si="46"/>
        <v>85430.829652821616</v>
      </c>
      <c r="Q80" s="21">
        <f t="shared" si="47"/>
        <v>0.34855338010531578</v>
      </c>
      <c r="R80" s="22"/>
      <c r="S80" s="23"/>
      <c r="U80" s="2">
        <f t="shared" si="25"/>
        <v>0</v>
      </c>
      <c r="V80" s="3">
        <f t="shared" si="26"/>
        <v>0</v>
      </c>
    </row>
    <row r="81" spans="1:22" x14ac:dyDescent="0.25">
      <c r="A81" s="1">
        <v>44403</v>
      </c>
      <c r="B81" s="8" t="s">
        <v>40</v>
      </c>
      <c r="C81" s="2">
        <v>1399.94</v>
      </c>
      <c r="D81" s="2">
        <f t="shared" si="49"/>
        <v>2889.7199999999862</v>
      </c>
      <c r="E81" s="2">
        <f>E80-(12678.7/12)</f>
        <v>158962.53833333336</v>
      </c>
      <c r="F81" s="2">
        <f t="shared" si="50"/>
        <v>83592.259999999995</v>
      </c>
      <c r="G81" s="19">
        <f t="shared" si="51"/>
        <v>245444.51833333331</v>
      </c>
      <c r="H81" s="20">
        <f t="shared" si="38"/>
        <v>122941.36783726906</v>
      </c>
      <c r="I81" s="21">
        <f t="shared" si="39"/>
        <v>0.50089270142226128</v>
      </c>
      <c r="J81" s="20">
        <f t="shared" si="40"/>
        <v>119130.18543431372</v>
      </c>
      <c r="K81" s="21">
        <f t="shared" si="41"/>
        <v>0.96899999999999997</v>
      </c>
      <c r="L81" s="20">
        <f t="shared" si="42"/>
        <v>3811.1824029553409</v>
      </c>
      <c r="M81" s="21">
        <f t="shared" si="43"/>
        <v>3.1E-2</v>
      </c>
      <c r="N81" s="22">
        <f t="shared" si="44"/>
        <v>36952.634002659812</v>
      </c>
      <c r="O81" s="23">
        <f t="shared" si="45"/>
        <v>0.15055391847242305</v>
      </c>
      <c r="P81" s="20">
        <f t="shared" si="46"/>
        <v>85550.516493404473</v>
      </c>
      <c r="Q81" s="21">
        <f t="shared" si="47"/>
        <v>0.34855338010531578</v>
      </c>
      <c r="R81" s="22"/>
      <c r="S81" s="23"/>
      <c r="U81" s="2">
        <f t="shared" si="25"/>
        <v>0</v>
      </c>
      <c r="V81" s="3">
        <f t="shared" si="26"/>
        <v>0</v>
      </c>
    </row>
    <row r="82" spans="1:22" x14ac:dyDescent="0.25">
      <c r="A82" s="1">
        <v>44403</v>
      </c>
      <c r="B82" s="8" t="s">
        <v>41</v>
      </c>
      <c r="C82" s="2">
        <v>767.46</v>
      </c>
      <c r="D82" s="2">
        <f t="shared" si="49"/>
        <v>3657.1799999999862</v>
      </c>
      <c r="E82" s="2">
        <f>E81-(6950.5/12)</f>
        <v>158383.33000000002</v>
      </c>
      <c r="F82" s="2">
        <f t="shared" si="50"/>
        <v>83592.259999999995</v>
      </c>
      <c r="G82" s="19">
        <f t="shared" si="51"/>
        <v>245632.77000000002</v>
      </c>
      <c r="H82" s="20">
        <f t="shared" si="38"/>
        <v>123035.66172313299</v>
      </c>
      <c r="I82" s="21">
        <f t="shared" si="39"/>
        <v>0.50089270142226128</v>
      </c>
      <c r="J82" s="20">
        <f t="shared" si="40"/>
        <v>119221.55620971585</v>
      </c>
      <c r="K82" s="21">
        <f t="shared" si="41"/>
        <v>0.96899999999999986</v>
      </c>
      <c r="L82" s="20">
        <f t="shared" si="42"/>
        <v>3814.1055134171224</v>
      </c>
      <c r="M82" s="21">
        <f t="shared" si="43"/>
        <v>3.1E-2</v>
      </c>
      <c r="N82" s="22">
        <f t="shared" si="44"/>
        <v>36980.976028735444</v>
      </c>
      <c r="O82" s="23">
        <f t="shared" si="45"/>
        <v>0.15055391847242305</v>
      </c>
      <c r="P82" s="20">
        <f t="shared" si="46"/>
        <v>85616.132248131617</v>
      </c>
      <c r="Q82" s="21">
        <f t="shared" si="47"/>
        <v>0.34855338010531578</v>
      </c>
      <c r="R82" s="22"/>
      <c r="S82" s="23"/>
      <c r="U82" s="2">
        <f t="shared" si="25"/>
        <v>0</v>
      </c>
      <c r="V82" s="3">
        <f t="shared" si="26"/>
        <v>0</v>
      </c>
    </row>
    <row r="83" spans="1:22" x14ac:dyDescent="0.25">
      <c r="A83" s="1">
        <v>44405</v>
      </c>
      <c r="B83" s="8" t="s">
        <v>20</v>
      </c>
      <c r="C83" s="2">
        <v>47.92</v>
      </c>
      <c r="D83" s="2">
        <f t="shared" si="49"/>
        <v>3705.0999999999863</v>
      </c>
      <c r="E83" s="2">
        <f t="shared" ref="E83:E98" si="52">E82</f>
        <v>158383.33000000002</v>
      </c>
      <c r="F83" s="2">
        <f t="shared" si="50"/>
        <v>83592.259999999995</v>
      </c>
      <c r="G83" s="19">
        <f t="shared" si="51"/>
        <v>245680.69</v>
      </c>
      <c r="H83" s="20">
        <f t="shared" si="38"/>
        <v>123059.66450138514</v>
      </c>
      <c r="I83" s="21">
        <f t="shared" si="39"/>
        <v>0.50089270142226128</v>
      </c>
      <c r="J83" s="20">
        <f t="shared" si="40"/>
        <v>119244.81490184218</v>
      </c>
      <c r="K83" s="21">
        <f t="shared" si="41"/>
        <v>0.96899999999999986</v>
      </c>
      <c r="L83" s="20">
        <f t="shared" si="42"/>
        <v>3814.8495995429394</v>
      </c>
      <c r="M83" s="21">
        <f t="shared" si="43"/>
        <v>3.1E-2</v>
      </c>
      <c r="N83" s="22">
        <f t="shared" si="44"/>
        <v>36988.19057250864</v>
      </c>
      <c r="O83" s="23">
        <f t="shared" si="45"/>
        <v>0.15055391847242305</v>
      </c>
      <c r="P83" s="20">
        <f t="shared" si="46"/>
        <v>85632.834926106254</v>
      </c>
      <c r="Q83" s="21">
        <f t="shared" si="47"/>
        <v>0.34855338010531578</v>
      </c>
      <c r="R83" s="22"/>
      <c r="S83" s="23"/>
      <c r="U83" s="2">
        <f t="shared" si="25"/>
        <v>0</v>
      </c>
      <c r="V83" s="3">
        <f t="shared" si="26"/>
        <v>0</v>
      </c>
    </row>
    <row r="84" spans="1:22" x14ac:dyDescent="0.25">
      <c r="A84" s="1">
        <v>44433</v>
      </c>
      <c r="B84" s="8" t="s">
        <v>39</v>
      </c>
      <c r="C84" s="2">
        <v>272.83</v>
      </c>
      <c r="D84" s="2">
        <f t="shared" si="49"/>
        <v>3977.9299999999862</v>
      </c>
      <c r="E84" s="2">
        <f>E83-(2470.8/12)</f>
        <v>158177.43000000002</v>
      </c>
      <c r="F84" s="2">
        <f t="shared" si="50"/>
        <v>83592.259999999995</v>
      </c>
      <c r="G84" s="19">
        <f t="shared" si="51"/>
        <v>245747.62</v>
      </c>
      <c r="H84" s="20">
        <f t="shared" si="38"/>
        <v>123093.18924989132</v>
      </c>
      <c r="I84" s="21">
        <f t="shared" si="39"/>
        <v>0.50089270142226128</v>
      </c>
      <c r="J84" s="20">
        <f t="shared" si="40"/>
        <v>119277.30038314467</v>
      </c>
      <c r="K84" s="21">
        <f t="shared" si="41"/>
        <v>0.96899999999999986</v>
      </c>
      <c r="L84" s="20">
        <f t="shared" si="42"/>
        <v>3815.8888667466308</v>
      </c>
      <c r="M84" s="21">
        <f t="shared" si="43"/>
        <v>3.1E-2</v>
      </c>
      <c r="N84" s="22">
        <f t="shared" si="44"/>
        <v>36998.267146272003</v>
      </c>
      <c r="O84" s="23">
        <f t="shared" si="45"/>
        <v>0.15055391847242305</v>
      </c>
      <c r="P84" s="20">
        <f t="shared" si="46"/>
        <v>85656.1636038367</v>
      </c>
      <c r="Q84" s="21">
        <f t="shared" si="47"/>
        <v>0.34855338010531578</v>
      </c>
      <c r="R84" s="22"/>
      <c r="S84" s="23"/>
      <c r="U84" s="2">
        <f t="shared" si="25"/>
        <v>0</v>
      </c>
      <c r="V84" s="3">
        <f t="shared" si="26"/>
        <v>0</v>
      </c>
    </row>
    <row r="85" spans="1:22" x14ac:dyDescent="0.25">
      <c r="A85" s="1">
        <v>44433</v>
      </c>
      <c r="B85" s="8" t="s">
        <v>40</v>
      </c>
      <c r="C85" s="2">
        <v>1399.94</v>
      </c>
      <c r="D85" s="2">
        <f t="shared" si="49"/>
        <v>5377.8699999999862</v>
      </c>
      <c r="E85" s="2">
        <f>E84-(12678.7/12)</f>
        <v>157120.8716666667</v>
      </c>
      <c r="F85" s="2">
        <f t="shared" si="50"/>
        <v>83592.259999999995</v>
      </c>
      <c r="G85" s="19">
        <f t="shared" si="51"/>
        <v>246091.00166666671</v>
      </c>
      <c r="H85" s="20">
        <f t="shared" si="38"/>
        <v>123265.18662052689</v>
      </c>
      <c r="I85" s="21">
        <f t="shared" si="39"/>
        <v>0.50089270142226128</v>
      </c>
      <c r="J85" s="20">
        <f t="shared" si="40"/>
        <v>119443.96583529054</v>
      </c>
      <c r="K85" s="21">
        <f t="shared" si="41"/>
        <v>0.96899999999999986</v>
      </c>
      <c r="L85" s="20">
        <f t="shared" si="42"/>
        <v>3821.2207852363335</v>
      </c>
      <c r="M85" s="21">
        <f t="shared" si="43"/>
        <v>3.1E-2</v>
      </c>
      <c r="N85" s="22">
        <f t="shared" si="44"/>
        <v>37049.964601720269</v>
      </c>
      <c r="O85" s="23">
        <f t="shared" si="45"/>
        <v>0.15055391847242305</v>
      </c>
      <c r="P85" s="20">
        <f t="shared" si="46"/>
        <v>85775.850444419586</v>
      </c>
      <c r="Q85" s="21">
        <f t="shared" si="47"/>
        <v>0.34855338010531578</v>
      </c>
      <c r="R85" s="22"/>
      <c r="S85" s="23"/>
      <c r="U85" s="2">
        <f t="shared" si="25"/>
        <v>0</v>
      </c>
      <c r="V85" s="3">
        <f t="shared" si="26"/>
        <v>0</v>
      </c>
    </row>
    <row r="86" spans="1:22" x14ac:dyDescent="0.25">
      <c r="A86" s="1">
        <v>44433</v>
      </c>
      <c r="B86" s="8" t="s">
        <v>41</v>
      </c>
      <c r="C86" s="2">
        <v>767.46</v>
      </c>
      <c r="D86" s="2">
        <f t="shared" si="49"/>
        <v>6145.3299999999863</v>
      </c>
      <c r="E86" s="2">
        <f>E85-(6950.5/12)</f>
        <v>156541.66333333336</v>
      </c>
      <c r="F86" s="2">
        <f t="shared" si="50"/>
        <v>83592.259999999995</v>
      </c>
      <c r="G86" s="19">
        <f t="shared" si="51"/>
        <v>246279.25333333336</v>
      </c>
      <c r="H86" s="20">
        <f t="shared" si="38"/>
        <v>123359.48050639078</v>
      </c>
      <c r="I86" s="21">
        <f t="shared" si="39"/>
        <v>0.50089270142226128</v>
      </c>
      <c r="J86" s="20">
        <f t="shared" si="40"/>
        <v>119535.33661069266</v>
      </c>
      <c r="K86" s="21">
        <f t="shared" si="41"/>
        <v>0.96899999999999986</v>
      </c>
      <c r="L86" s="20">
        <f t="shared" si="42"/>
        <v>3824.1438956981142</v>
      </c>
      <c r="M86" s="21">
        <f t="shared" si="43"/>
        <v>3.1E-2</v>
      </c>
      <c r="N86" s="22">
        <f t="shared" si="44"/>
        <v>37078.306627795893</v>
      </c>
      <c r="O86" s="23">
        <f t="shared" si="45"/>
        <v>0.15055391847242305</v>
      </c>
      <c r="P86" s="20">
        <f t="shared" si="46"/>
        <v>85841.4661991467</v>
      </c>
      <c r="Q86" s="21">
        <f t="shared" si="47"/>
        <v>0.34855338010531578</v>
      </c>
      <c r="R86" s="22"/>
      <c r="S86" s="23"/>
      <c r="U86" s="2">
        <f t="shared" si="25"/>
        <v>0</v>
      </c>
      <c r="V86" s="3">
        <f t="shared" si="26"/>
        <v>0</v>
      </c>
    </row>
    <row r="87" spans="1:22" x14ac:dyDescent="0.25">
      <c r="A87" s="1">
        <v>44440</v>
      </c>
      <c r="B87" s="8" t="s">
        <v>20</v>
      </c>
      <c r="C87" s="2">
        <v>47.92</v>
      </c>
      <c r="D87" s="2">
        <f t="shared" si="49"/>
        <v>6193.2499999999864</v>
      </c>
      <c r="E87" s="2">
        <f t="shared" si="52"/>
        <v>156541.66333333336</v>
      </c>
      <c r="F87" s="2">
        <f t="shared" si="50"/>
        <v>83592.259999999995</v>
      </c>
      <c r="G87" s="19">
        <f t="shared" si="51"/>
        <v>246327.17333333334</v>
      </c>
      <c r="H87" s="20">
        <f t="shared" si="38"/>
        <v>123383.48328464293</v>
      </c>
      <c r="I87" s="21">
        <f t="shared" si="39"/>
        <v>0.50089270142226128</v>
      </c>
      <c r="J87" s="20">
        <f t="shared" si="40"/>
        <v>119558.59530281898</v>
      </c>
      <c r="K87" s="21">
        <f t="shared" si="41"/>
        <v>0.96899999999999986</v>
      </c>
      <c r="L87" s="20">
        <f t="shared" si="42"/>
        <v>3824.8879818239311</v>
      </c>
      <c r="M87" s="21">
        <f t="shared" si="43"/>
        <v>3.1E-2</v>
      </c>
      <c r="N87" s="22">
        <f t="shared" si="44"/>
        <v>37085.521171569089</v>
      </c>
      <c r="O87" s="23">
        <f t="shared" si="45"/>
        <v>0.15055391847242305</v>
      </c>
      <c r="P87" s="20">
        <f t="shared" si="46"/>
        <v>85858.168877121338</v>
      </c>
      <c r="Q87" s="21">
        <f t="shared" si="47"/>
        <v>0.34855338010531578</v>
      </c>
      <c r="R87" s="22"/>
      <c r="S87" s="23"/>
      <c r="U87" s="2">
        <f t="shared" si="25"/>
        <v>0</v>
      </c>
      <c r="V87" s="3">
        <f t="shared" si="26"/>
        <v>0</v>
      </c>
    </row>
    <row r="88" spans="1:22" x14ac:dyDescent="0.25">
      <c r="A88" s="1">
        <v>44462</v>
      </c>
      <c r="B88" s="8" t="s">
        <v>44</v>
      </c>
      <c r="C88" s="2">
        <v>1284.1500000000001</v>
      </c>
      <c r="D88" s="2">
        <f t="shared" si="49"/>
        <v>7477.3999999999869</v>
      </c>
      <c r="E88" s="2">
        <f t="shared" si="52"/>
        <v>156541.66333333336</v>
      </c>
      <c r="F88" s="2">
        <f t="shared" si="50"/>
        <v>83592.259999999995</v>
      </c>
      <c r="G88" s="19">
        <f t="shared" si="51"/>
        <v>247611.32333333336</v>
      </c>
      <c r="H88" s="20">
        <f>H87+C88</f>
        <v>124667.63328464293</v>
      </c>
      <c r="I88" s="21">
        <f t="shared" si="39"/>
        <v>0.50348114781817088</v>
      </c>
      <c r="J88" s="20">
        <f>J87</f>
        <v>119558.59530281898</v>
      </c>
      <c r="K88" s="21">
        <f t="shared" si="41"/>
        <v>0.95901872966370572</v>
      </c>
      <c r="L88" s="20">
        <f>L87+C88</f>
        <v>5109.0379818239307</v>
      </c>
      <c r="M88" s="21">
        <f t="shared" si="43"/>
        <v>4.0981270336294118E-2</v>
      </c>
      <c r="N88" s="22">
        <f>N87</f>
        <v>37085.521171569089</v>
      </c>
      <c r="O88" s="23">
        <f t="shared" si="45"/>
        <v>0.14977312294254294</v>
      </c>
      <c r="P88" s="20">
        <f t="shared" ref="P88:P93" si="53">P87</f>
        <v>85858.168877121338</v>
      </c>
      <c r="Q88" s="21">
        <f t="shared" si="47"/>
        <v>0.34674572923928609</v>
      </c>
      <c r="R88" s="22"/>
      <c r="S88" s="23"/>
      <c r="U88" s="2">
        <f t="shared" si="25"/>
        <v>0</v>
      </c>
      <c r="V88" s="3">
        <f t="shared" si="26"/>
        <v>0</v>
      </c>
    </row>
    <row r="89" spans="1:22" x14ac:dyDescent="0.25">
      <c r="A89" s="1">
        <v>44462</v>
      </c>
      <c r="B89" s="8" t="s">
        <v>44</v>
      </c>
      <c r="C89" s="2">
        <v>256.83</v>
      </c>
      <c r="D89" s="2">
        <f t="shared" si="49"/>
        <v>7734.2299999999868</v>
      </c>
      <c r="E89" s="2">
        <f t="shared" si="52"/>
        <v>156541.66333333336</v>
      </c>
      <c r="F89" s="2">
        <f t="shared" si="50"/>
        <v>83592.259999999995</v>
      </c>
      <c r="G89" s="19">
        <f t="shared" si="51"/>
        <v>247868.15333333332</v>
      </c>
      <c r="H89" s="20">
        <f>H88+C89</f>
        <v>124924.46328464293</v>
      </c>
      <c r="I89" s="21">
        <f t="shared" si="39"/>
        <v>0.50399561865716724</v>
      </c>
      <c r="J89" s="20">
        <f>J88</f>
        <v>119558.59530281898</v>
      </c>
      <c r="K89" s="21">
        <f t="shared" si="41"/>
        <v>0.95704709997754633</v>
      </c>
      <c r="L89" s="20">
        <f>L88+C89</f>
        <v>5365.8679818239307</v>
      </c>
      <c r="M89" s="21">
        <f t="shared" si="43"/>
        <v>4.29529000224535E-2</v>
      </c>
      <c r="N89" s="22">
        <f>N88</f>
        <v>37085.521171569089</v>
      </c>
      <c r="O89" s="23">
        <f t="shared" si="45"/>
        <v>0.14961793466745382</v>
      </c>
      <c r="P89" s="20">
        <f t="shared" si="53"/>
        <v>85858.168877121338</v>
      </c>
      <c r="Q89" s="21">
        <f t="shared" si="47"/>
        <v>0.34638644667537904</v>
      </c>
      <c r="R89" s="22"/>
      <c r="S89" s="23"/>
      <c r="U89" s="2">
        <f t="shared" si="25"/>
        <v>0</v>
      </c>
      <c r="V89" s="3">
        <f t="shared" si="26"/>
        <v>0</v>
      </c>
    </row>
    <row r="90" spans="1:22" x14ac:dyDescent="0.25">
      <c r="A90" s="1">
        <v>44462</v>
      </c>
      <c r="B90" s="8" t="s">
        <v>45</v>
      </c>
      <c r="C90" s="2">
        <v>1284.1500000000001</v>
      </c>
      <c r="D90" s="2">
        <f t="shared" si="49"/>
        <v>9018.3799999999865</v>
      </c>
      <c r="E90" s="2">
        <f t="shared" si="52"/>
        <v>156541.66333333336</v>
      </c>
      <c r="F90" s="2">
        <f t="shared" si="50"/>
        <v>83592.259999999995</v>
      </c>
      <c r="G90" s="19">
        <f t="shared" si="51"/>
        <v>249152.30333333334</v>
      </c>
      <c r="H90" s="20">
        <f>H89</f>
        <v>124924.46328464293</v>
      </c>
      <c r="I90" s="21">
        <f t="shared" si="39"/>
        <v>0.50139798674672598</v>
      </c>
      <c r="J90" s="20">
        <f t="shared" ref="J90:J93" si="54">J89</f>
        <v>119558.59530281898</v>
      </c>
      <c r="K90" s="21">
        <f t="shared" si="41"/>
        <v>0.95704709997754633</v>
      </c>
      <c r="L90" s="20">
        <f>L89</f>
        <v>5365.8679818239307</v>
      </c>
      <c r="M90" s="21">
        <f t="shared" si="43"/>
        <v>4.29529000224535E-2</v>
      </c>
      <c r="N90" s="22">
        <f>N89+C90</f>
        <v>38369.671171569091</v>
      </c>
      <c r="O90" s="23">
        <f t="shared" si="45"/>
        <v>0.15400086877878655</v>
      </c>
      <c r="P90" s="20">
        <f t="shared" si="53"/>
        <v>85858.168877121338</v>
      </c>
      <c r="Q90" s="21">
        <f t="shared" si="47"/>
        <v>0.34460114447448748</v>
      </c>
      <c r="R90" s="22"/>
      <c r="S90" s="23"/>
      <c r="U90" s="2">
        <f t="shared" si="25"/>
        <v>0</v>
      </c>
      <c r="V90" s="3">
        <f t="shared" si="26"/>
        <v>0</v>
      </c>
    </row>
    <row r="91" spans="1:22" x14ac:dyDescent="0.25">
      <c r="A91" s="1">
        <v>44462</v>
      </c>
      <c r="B91" s="8" t="s">
        <v>45</v>
      </c>
      <c r="C91" s="2">
        <v>256.83</v>
      </c>
      <c r="D91" s="2">
        <f t="shared" si="49"/>
        <v>9275.2099999999864</v>
      </c>
      <c r="E91" s="2">
        <f t="shared" si="52"/>
        <v>156541.66333333336</v>
      </c>
      <c r="F91" s="2">
        <f t="shared" si="50"/>
        <v>83592.259999999995</v>
      </c>
      <c r="G91" s="19">
        <f t="shared" si="51"/>
        <v>249409.13333333336</v>
      </c>
      <c r="H91" s="20">
        <f t="shared" ref="H91:H93" si="55">H90</f>
        <v>124924.46328464293</v>
      </c>
      <c r="I91" s="21">
        <f t="shared" si="39"/>
        <v>0.50088167027019959</v>
      </c>
      <c r="J91" s="20">
        <f t="shared" si="54"/>
        <v>119558.59530281898</v>
      </c>
      <c r="K91" s="21">
        <f t="shared" si="41"/>
        <v>0.95704709997754633</v>
      </c>
      <c r="L91" s="20">
        <f t="shared" ref="L91:L93" si="56">L90</f>
        <v>5365.8679818239307</v>
      </c>
      <c r="M91" s="21">
        <f t="shared" si="43"/>
        <v>4.29529000224535E-2</v>
      </c>
      <c r="N91" s="22">
        <f>N90+C91</f>
        <v>38626.501171569093</v>
      </c>
      <c r="O91" s="23">
        <f t="shared" si="45"/>
        <v>0.15487203958944468</v>
      </c>
      <c r="P91" s="20">
        <f t="shared" si="53"/>
        <v>85858.168877121338</v>
      </c>
      <c r="Q91" s="21">
        <f t="shared" si="47"/>
        <v>0.34424629014035568</v>
      </c>
      <c r="R91" s="22"/>
      <c r="S91" s="23"/>
      <c r="U91" s="2">
        <f t="shared" si="25"/>
        <v>0</v>
      </c>
      <c r="V91" s="3">
        <f t="shared" si="26"/>
        <v>0</v>
      </c>
    </row>
    <row r="92" spans="1:22" x14ac:dyDescent="0.25">
      <c r="A92" s="1">
        <v>44462</v>
      </c>
      <c r="B92" s="8" t="s">
        <v>49</v>
      </c>
      <c r="C92" s="2">
        <v>1284.1500000000001</v>
      </c>
      <c r="D92" s="2">
        <f t="shared" si="49"/>
        <v>10559.359999999986</v>
      </c>
      <c r="E92" s="2">
        <f t="shared" si="52"/>
        <v>156541.66333333336</v>
      </c>
      <c r="F92" s="2">
        <f t="shared" si="50"/>
        <v>83592.259999999995</v>
      </c>
      <c r="G92" s="19">
        <f t="shared" si="51"/>
        <v>250693.28333333333</v>
      </c>
      <c r="H92" s="20">
        <f t="shared" si="55"/>
        <v>124924.46328464293</v>
      </c>
      <c r="I92" s="21">
        <f t="shared" si="39"/>
        <v>0.49831595654893401</v>
      </c>
      <c r="J92" s="20">
        <f t="shared" si="54"/>
        <v>119558.59530281898</v>
      </c>
      <c r="K92" s="21">
        <f t="shared" si="41"/>
        <v>0.95704709997754633</v>
      </c>
      <c r="L92" s="20">
        <f t="shared" si="56"/>
        <v>5365.8679818239307</v>
      </c>
      <c r="M92" s="21">
        <f t="shared" si="43"/>
        <v>4.29529000224535E-2</v>
      </c>
      <c r="N92" s="22">
        <f>N91</f>
        <v>38626.501171569093</v>
      </c>
      <c r="O92" s="23">
        <f t="shared" si="45"/>
        <v>0.15407872384123478</v>
      </c>
      <c r="P92" s="20">
        <f t="shared" si="53"/>
        <v>85858.168877121338</v>
      </c>
      <c r="Q92" s="21">
        <f t="shared" si="47"/>
        <v>0.34248292469391917</v>
      </c>
      <c r="R92" s="22">
        <f>C92</f>
        <v>1284.1500000000001</v>
      </c>
      <c r="S92" s="23">
        <f>R92/G92</f>
        <v>5.122394915912187E-3</v>
      </c>
      <c r="U92" s="2">
        <f t="shared" si="25"/>
        <v>0</v>
      </c>
      <c r="V92" s="3">
        <f t="shared" si="26"/>
        <v>0</v>
      </c>
    </row>
    <row r="93" spans="1:22" x14ac:dyDescent="0.25">
      <c r="A93" s="1">
        <v>44462</v>
      </c>
      <c r="B93" s="8" t="s">
        <v>49</v>
      </c>
      <c r="C93" s="2">
        <v>256.83</v>
      </c>
      <c r="D93" s="2">
        <f t="shared" si="49"/>
        <v>10816.189999999986</v>
      </c>
      <c r="E93" s="2">
        <f t="shared" si="52"/>
        <v>156541.66333333336</v>
      </c>
      <c r="F93" s="2">
        <f t="shared" si="50"/>
        <v>83592.259999999995</v>
      </c>
      <c r="G93" s="19">
        <f t="shared" si="51"/>
        <v>250950.11333333334</v>
      </c>
      <c r="H93" s="20">
        <f t="shared" si="55"/>
        <v>124924.46328464293</v>
      </c>
      <c r="I93" s="21">
        <f t="shared" si="39"/>
        <v>0.49780596480029321</v>
      </c>
      <c r="J93" s="20">
        <f t="shared" si="54"/>
        <v>119558.59530281898</v>
      </c>
      <c r="K93" s="21">
        <f t="shared" si="41"/>
        <v>0.95704709997754633</v>
      </c>
      <c r="L93" s="20">
        <f t="shared" si="56"/>
        <v>5365.8679818239307</v>
      </c>
      <c r="M93" s="21">
        <f t="shared" si="43"/>
        <v>4.29529000224535E-2</v>
      </c>
      <c r="N93" s="22">
        <f>N92</f>
        <v>38626.501171569093</v>
      </c>
      <c r="O93" s="23">
        <f t="shared" si="45"/>
        <v>0.15392103497583234</v>
      </c>
      <c r="P93" s="20">
        <f t="shared" si="53"/>
        <v>85858.168877121338</v>
      </c>
      <c r="Q93" s="21">
        <f t="shared" si="47"/>
        <v>0.34213241722300874</v>
      </c>
      <c r="R93" s="22">
        <f>R92+C93</f>
        <v>1540.98</v>
      </c>
      <c r="S93" s="23">
        <f t="shared" ref="S93:S98" si="57">R93/G93</f>
        <v>6.14058300086575E-3</v>
      </c>
      <c r="U93" s="2">
        <f t="shared" si="25"/>
        <v>0</v>
      </c>
      <c r="V93" s="3">
        <f t="shared" si="26"/>
        <v>0</v>
      </c>
    </row>
    <row r="94" spans="1:22" x14ac:dyDescent="0.25">
      <c r="A94" s="1">
        <v>44466</v>
      </c>
      <c r="B94" s="8" t="s">
        <v>39</v>
      </c>
      <c r="C94" s="2">
        <v>272.83</v>
      </c>
      <c r="D94" s="2">
        <f t="shared" si="49"/>
        <v>11089.019999999986</v>
      </c>
      <c r="E94" s="2">
        <f>E93-(2470.8/12)</f>
        <v>156335.76333333337</v>
      </c>
      <c r="F94" s="2">
        <f t="shared" si="50"/>
        <v>83592.259999999995</v>
      </c>
      <c r="G94" s="19">
        <f t="shared" si="51"/>
        <v>251017.04333333333</v>
      </c>
      <c r="H94" s="20">
        <f t="shared" si="38"/>
        <v>124957.78143786702</v>
      </c>
      <c r="I94" s="21">
        <f t="shared" si="39"/>
        <v>0.49780596480029321</v>
      </c>
      <c r="J94" s="20">
        <f t="shared" si="40"/>
        <v>119590.4823447387</v>
      </c>
      <c r="K94" s="21">
        <f t="shared" si="41"/>
        <v>0.95704709997754633</v>
      </c>
      <c r="L94" s="20">
        <f t="shared" si="42"/>
        <v>5367.2990931282975</v>
      </c>
      <c r="M94" s="21">
        <f t="shared" si="43"/>
        <v>4.29529000224535E-2</v>
      </c>
      <c r="N94" s="22">
        <f t="shared" si="44"/>
        <v>38636.80310644002</v>
      </c>
      <c r="O94" s="23">
        <f t="shared" si="45"/>
        <v>0.15392103497583234</v>
      </c>
      <c r="P94" s="20">
        <f t="shared" si="46"/>
        <v>85881.067799806071</v>
      </c>
      <c r="Q94" s="21">
        <f t="shared" si="47"/>
        <v>0.34213241722300874</v>
      </c>
      <c r="R94" s="22">
        <f>G94*S93</f>
        <v>1541.390989220248</v>
      </c>
      <c r="S94" s="23">
        <f t="shared" si="57"/>
        <v>6.14058300086575E-3</v>
      </c>
      <c r="U94" s="2">
        <f t="shared" si="25"/>
        <v>0</v>
      </c>
      <c r="V94" s="3">
        <f t="shared" si="26"/>
        <v>0</v>
      </c>
    </row>
    <row r="95" spans="1:22" x14ac:dyDescent="0.25">
      <c r="A95" s="1">
        <v>44466</v>
      </c>
      <c r="B95" s="8" t="s">
        <v>40</v>
      </c>
      <c r="C95" s="2">
        <v>1399.94</v>
      </c>
      <c r="D95" s="2">
        <f t="shared" si="49"/>
        <v>12488.959999999986</v>
      </c>
      <c r="E95" s="2">
        <f>E94-(12678.7/12)</f>
        <v>155279.20500000005</v>
      </c>
      <c r="F95" s="2">
        <f t="shared" si="50"/>
        <v>83592.259999999995</v>
      </c>
      <c r="G95" s="19">
        <f t="shared" si="51"/>
        <v>251360.42500000005</v>
      </c>
      <c r="H95" s="20">
        <f t="shared" si="38"/>
        <v>125128.71887973677</v>
      </c>
      <c r="I95" s="21">
        <f t="shared" si="39"/>
        <v>0.49780596480029321</v>
      </c>
      <c r="J95" s="20">
        <f t="shared" si="40"/>
        <v>119754.07752775772</v>
      </c>
      <c r="K95" s="21">
        <f t="shared" si="41"/>
        <v>0.95704709997754622</v>
      </c>
      <c r="L95" s="20">
        <f t="shared" si="42"/>
        <v>5374.6413519790231</v>
      </c>
      <c r="M95" s="21">
        <f t="shared" si="43"/>
        <v>4.29529000224535E-2</v>
      </c>
      <c r="N95" s="22">
        <f t="shared" si="44"/>
        <v>38689.656767965091</v>
      </c>
      <c r="O95" s="23">
        <f t="shared" si="45"/>
        <v>0.15392103497583234</v>
      </c>
      <c r="P95" s="20">
        <f t="shared" si="46"/>
        <v>85998.549799452812</v>
      </c>
      <c r="Q95" s="21">
        <f t="shared" si="47"/>
        <v>0.34213241722300874</v>
      </c>
      <c r="R95" s="22">
        <f t="shared" ref="R95:R98" si="58">G95*S94</f>
        <v>1543.4995528453906</v>
      </c>
      <c r="S95" s="23">
        <f t="shared" si="57"/>
        <v>6.14058300086575E-3</v>
      </c>
      <c r="U95" s="2">
        <f t="shared" si="25"/>
        <v>0</v>
      </c>
      <c r="V95" s="3">
        <f t="shared" si="26"/>
        <v>0</v>
      </c>
    </row>
    <row r="96" spans="1:22" x14ac:dyDescent="0.25">
      <c r="A96" s="1">
        <v>44466</v>
      </c>
      <c r="B96" s="8" t="s">
        <v>41</v>
      </c>
      <c r="C96" s="2">
        <v>767.46</v>
      </c>
      <c r="D96" s="2">
        <f t="shared" si="49"/>
        <v>13256.419999999987</v>
      </c>
      <c r="E96" s="2">
        <f>E95-(6950.5/12)</f>
        <v>154699.9966666667</v>
      </c>
      <c r="F96" s="2">
        <f t="shared" si="50"/>
        <v>83592.259999999995</v>
      </c>
      <c r="G96" s="19">
        <f t="shared" si="51"/>
        <v>251548.6766666667</v>
      </c>
      <c r="H96" s="20">
        <f t="shared" si="38"/>
        <v>125222.43168228702</v>
      </c>
      <c r="I96" s="21">
        <f t="shared" si="39"/>
        <v>0.49780596480029321</v>
      </c>
      <c r="J96" s="20">
        <f t="shared" si="40"/>
        <v>119843.76509366919</v>
      </c>
      <c r="K96" s="21">
        <f t="shared" si="41"/>
        <v>0.95704709997754622</v>
      </c>
      <c r="L96" s="20">
        <f t="shared" si="42"/>
        <v>5378.666588617788</v>
      </c>
      <c r="M96" s="21">
        <f t="shared" si="43"/>
        <v>4.29529000224535E-2</v>
      </c>
      <c r="N96" s="22">
        <f t="shared" si="44"/>
        <v>38718.632659334347</v>
      </c>
      <c r="O96" s="23">
        <f t="shared" si="45"/>
        <v>0.15392103497583234</v>
      </c>
      <c r="P96" s="20">
        <f t="shared" si="46"/>
        <v>86062.956797215738</v>
      </c>
      <c r="Q96" s="21">
        <f t="shared" si="47"/>
        <v>0.34213241722300874</v>
      </c>
      <c r="R96" s="22">
        <f t="shared" si="58"/>
        <v>1544.6555278296084</v>
      </c>
      <c r="S96" s="23">
        <f t="shared" si="57"/>
        <v>6.14058300086575E-3</v>
      </c>
      <c r="U96" s="2">
        <f t="shared" si="25"/>
        <v>0</v>
      </c>
      <c r="V96" s="3">
        <f t="shared" si="26"/>
        <v>0</v>
      </c>
    </row>
    <row r="97" spans="1:22" x14ac:dyDescent="0.25">
      <c r="A97" s="1">
        <v>44467</v>
      </c>
      <c r="B97" s="8" t="s">
        <v>20</v>
      </c>
      <c r="C97" s="2">
        <v>47.92</v>
      </c>
      <c r="D97" s="2">
        <f t="shared" ref="D97:D107" si="59">D96+C97</f>
        <v>13304.339999999987</v>
      </c>
      <c r="E97" s="2">
        <f t="shared" si="52"/>
        <v>154699.9966666667</v>
      </c>
      <c r="F97" s="2">
        <f t="shared" si="50"/>
        <v>83592.259999999995</v>
      </c>
      <c r="G97" s="19">
        <f t="shared" si="51"/>
        <v>251596.59666666668</v>
      </c>
      <c r="H97" s="20">
        <f t="shared" si="38"/>
        <v>125246.28654412024</v>
      </c>
      <c r="I97" s="21">
        <f t="shared" si="39"/>
        <v>0.49780596480029321</v>
      </c>
      <c r="J97" s="20">
        <f t="shared" si="40"/>
        <v>119866.59532000705</v>
      </c>
      <c r="K97" s="21">
        <f t="shared" si="41"/>
        <v>0.95704709997754622</v>
      </c>
      <c r="L97" s="20">
        <f t="shared" si="42"/>
        <v>5379.6912241131595</v>
      </c>
      <c r="M97" s="21">
        <f t="shared" si="43"/>
        <v>4.29529000224535E-2</v>
      </c>
      <c r="N97" s="22">
        <f t="shared" si="44"/>
        <v>38726.008555330387</v>
      </c>
      <c r="O97" s="23">
        <f t="shared" si="45"/>
        <v>0.15392103497583234</v>
      </c>
      <c r="P97" s="20">
        <f t="shared" si="46"/>
        <v>86079.351782649057</v>
      </c>
      <c r="Q97" s="21">
        <f t="shared" si="47"/>
        <v>0.34213241722300874</v>
      </c>
      <c r="R97" s="22">
        <f t="shared" si="58"/>
        <v>1544.9497845670098</v>
      </c>
      <c r="S97" s="23">
        <f t="shared" si="57"/>
        <v>6.14058300086575E-3</v>
      </c>
      <c r="U97" s="2">
        <f t="shared" si="25"/>
        <v>0</v>
      </c>
      <c r="V97" s="3">
        <f t="shared" si="26"/>
        <v>0</v>
      </c>
    </row>
    <row r="98" spans="1:22" s="28" customFormat="1" x14ac:dyDescent="0.25">
      <c r="A98" s="25">
        <v>44470</v>
      </c>
      <c r="B98" s="26" t="s">
        <v>47</v>
      </c>
      <c r="C98" s="27">
        <v>0</v>
      </c>
      <c r="D98" s="27">
        <f t="shared" si="59"/>
        <v>13304.339999999987</v>
      </c>
      <c r="E98" s="27">
        <f t="shared" si="52"/>
        <v>154699.9966666667</v>
      </c>
      <c r="F98" s="27">
        <f>72218.83+11500</f>
        <v>83718.83</v>
      </c>
      <c r="G98" s="14">
        <f>D98+E98+F98</f>
        <v>251723.16666666669</v>
      </c>
      <c r="H98" s="15">
        <f t="shared" si="38"/>
        <v>125309.29384508502</v>
      </c>
      <c r="I98" s="16">
        <f t="shared" si="39"/>
        <v>0.49780596480029321</v>
      </c>
      <c r="J98" s="15">
        <f t="shared" si="40"/>
        <v>119926.89627467281</v>
      </c>
      <c r="K98" s="16">
        <f t="shared" si="41"/>
        <v>0.95704709997754622</v>
      </c>
      <c r="L98" s="15">
        <f t="shared" si="42"/>
        <v>5382.3975704121849</v>
      </c>
      <c r="M98" s="16">
        <f t="shared" si="43"/>
        <v>4.29529000224535E-2</v>
      </c>
      <c r="N98" s="17">
        <f t="shared" si="44"/>
        <v>38745.49034072728</v>
      </c>
      <c r="O98" s="18">
        <f t="shared" si="45"/>
        <v>0.15392103497583234</v>
      </c>
      <c r="P98" s="15">
        <f t="shared" si="46"/>
        <v>86122.65548269698</v>
      </c>
      <c r="Q98" s="16">
        <f t="shared" si="47"/>
        <v>0.34213241722300874</v>
      </c>
      <c r="R98" s="17">
        <f t="shared" si="58"/>
        <v>1545.7269981574295</v>
      </c>
      <c r="S98" s="18">
        <f t="shared" si="57"/>
        <v>6.14058300086575E-3</v>
      </c>
      <c r="U98" s="27">
        <f t="shared" si="25"/>
        <v>0</v>
      </c>
      <c r="V98" s="29">
        <f t="shared" si="26"/>
        <v>0</v>
      </c>
    </row>
    <row r="99" spans="1:22" x14ac:dyDescent="0.25">
      <c r="A99" s="1">
        <v>44494</v>
      </c>
      <c r="B99" s="8" t="s">
        <v>39</v>
      </c>
      <c r="C99" s="2">
        <v>272.83</v>
      </c>
      <c r="D99" s="2">
        <f t="shared" si="59"/>
        <v>13577.169999999987</v>
      </c>
      <c r="E99" s="2">
        <f>E98-(2470.8/12)</f>
        <v>154494.09666666671</v>
      </c>
      <c r="F99" s="2">
        <f t="shared" ref="F99:F129" si="60">72218.83+11500</f>
        <v>83718.83</v>
      </c>
      <c r="G99" s="19">
        <f t="shared" ref="G99:G130" si="61">D99+E99+F99</f>
        <v>251790.09666666668</v>
      </c>
      <c r="H99" s="20">
        <f t="shared" ref="H99:H130" si="62">G99*I98</f>
        <v>125342.6119983091</v>
      </c>
      <c r="I99" s="21">
        <f t="shared" ref="I99:I130" si="63">H99/G99</f>
        <v>0.49780596480029327</v>
      </c>
      <c r="J99" s="20">
        <f t="shared" ref="J99:J130" si="64">H99*K98</f>
        <v>119958.78331659253</v>
      </c>
      <c r="K99" s="21">
        <f t="shared" ref="K99:K130" si="65">J99/H99</f>
        <v>0.95704709997754633</v>
      </c>
      <c r="L99" s="20">
        <f t="shared" ref="L99:L130" si="66">H99*M98</f>
        <v>5383.8286817165517</v>
      </c>
      <c r="M99" s="21">
        <f t="shared" ref="M99:M130" si="67">L99/H99</f>
        <v>4.29529000224535E-2</v>
      </c>
      <c r="N99" s="22">
        <f t="shared" ref="N99:N130" si="68">G99*O98</f>
        <v>38755.792275598207</v>
      </c>
      <c r="O99" s="23">
        <f t="shared" ref="O99:O130" si="69">N99/G99</f>
        <v>0.15392103497583234</v>
      </c>
      <c r="P99" s="20">
        <f t="shared" ref="P99:P130" si="70">G99*Q98</f>
        <v>86145.554405381714</v>
      </c>
      <c r="Q99" s="21">
        <f t="shared" ref="Q99:Q130" si="71">P99/G99</f>
        <v>0.34213241722300874</v>
      </c>
      <c r="R99" s="22">
        <f t="shared" ref="R99:R130" si="72">G99*S98</f>
        <v>1546.1379873776773</v>
      </c>
      <c r="S99" s="23">
        <f t="shared" ref="S99:S130" si="73">R99/G99</f>
        <v>6.14058300086575E-3</v>
      </c>
      <c r="U99" s="2">
        <f t="shared" ref="U99:U130" si="74">G99-(H99+N99+P99+R99)</f>
        <v>0</v>
      </c>
      <c r="V99" s="3">
        <f t="shared" ref="V99:V130" si="75">100%-(I99+O99+Q99+S99)</f>
        <v>0</v>
      </c>
    </row>
    <row r="100" spans="1:22" x14ac:dyDescent="0.25">
      <c r="A100" s="1">
        <v>44494</v>
      </c>
      <c r="B100" s="8" t="s">
        <v>40</v>
      </c>
      <c r="C100" s="2">
        <v>1399.94</v>
      </c>
      <c r="D100" s="2">
        <f t="shared" si="59"/>
        <v>14977.109999999988</v>
      </c>
      <c r="E100" s="2">
        <f>E99-(12678.7/12)</f>
        <v>153437.53833333339</v>
      </c>
      <c r="F100" s="2">
        <f t="shared" si="60"/>
        <v>83718.83</v>
      </c>
      <c r="G100" s="19">
        <f t="shared" si="61"/>
        <v>252133.47833333339</v>
      </c>
      <c r="H100" s="20">
        <f t="shared" si="62"/>
        <v>125513.54944017886</v>
      </c>
      <c r="I100" s="21">
        <f t="shared" si="63"/>
        <v>0.49780596480029327</v>
      </c>
      <c r="J100" s="20">
        <f t="shared" si="64"/>
        <v>120122.37849961156</v>
      </c>
      <c r="K100" s="21">
        <f t="shared" si="65"/>
        <v>0.95704709997754633</v>
      </c>
      <c r="L100" s="20">
        <f t="shared" si="66"/>
        <v>5391.1709405672773</v>
      </c>
      <c r="M100" s="21">
        <f t="shared" si="67"/>
        <v>4.29529000224535E-2</v>
      </c>
      <c r="N100" s="22">
        <f t="shared" si="68"/>
        <v>38808.645937123278</v>
      </c>
      <c r="O100" s="23">
        <f t="shared" si="69"/>
        <v>0.15392103497583234</v>
      </c>
      <c r="P100" s="20">
        <f t="shared" si="70"/>
        <v>86263.036405028455</v>
      </c>
      <c r="Q100" s="21">
        <f t="shared" si="71"/>
        <v>0.34213241722300874</v>
      </c>
      <c r="R100" s="22">
        <f t="shared" si="72"/>
        <v>1548.2465510028198</v>
      </c>
      <c r="S100" s="23">
        <f t="shared" si="73"/>
        <v>6.14058300086575E-3</v>
      </c>
      <c r="U100" s="2">
        <f t="shared" si="74"/>
        <v>0</v>
      </c>
      <c r="V100" s="3">
        <f t="shared" si="75"/>
        <v>0</v>
      </c>
    </row>
    <row r="101" spans="1:22" x14ac:dyDescent="0.25">
      <c r="A101" s="1">
        <v>44494</v>
      </c>
      <c r="B101" s="8" t="s">
        <v>41</v>
      </c>
      <c r="C101" s="2">
        <v>767.46</v>
      </c>
      <c r="D101" s="2">
        <f t="shared" si="59"/>
        <v>15744.569999999989</v>
      </c>
      <c r="E101" s="2">
        <f>E100-(6950.5/12)</f>
        <v>152858.33000000005</v>
      </c>
      <c r="F101" s="2">
        <f t="shared" si="60"/>
        <v>83718.83</v>
      </c>
      <c r="G101" s="19">
        <f t="shared" si="61"/>
        <v>252321.73000000004</v>
      </c>
      <c r="H101" s="20">
        <f t="shared" si="62"/>
        <v>125607.26224272912</v>
      </c>
      <c r="I101" s="21">
        <f t="shared" si="63"/>
        <v>0.49780596480029327</v>
      </c>
      <c r="J101" s="20">
        <f t="shared" si="64"/>
        <v>120212.06606552306</v>
      </c>
      <c r="K101" s="21">
        <f t="shared" si="65"/>
        <v>0.95704709997754633</v>
      </c>
      <c r="L101" s="20">
        <f t="shared" si="66"/>
        <v>5395.1961772060422</v>
      </c>
      <c r="M101" s="21">
        <f t="shared" si="67"/>
        <v>4.29529000224535E-2</v>
      </c>
      <c r="N101" s="22">
        <f t="shared" si="68"/>
        <v>38837.621828492534</v>
      </c>
      <c r="O101" s="23">
        <f t="shared" si="69"/>
        <v>0.15392103497583234</v>
      </c>
      <c r="P101" s="20">
        <f t="shared" si="70"/>
        <v>86327.443402791381</v>
      </c>
      <c r="Q101" s="21">
        <f t="shared" si="71"/>
        <v>0.34213241722300874</v>
      </c>
      <c r="R101" s="22">
        <f t="shared" si="72"/>
        <v>1549.4025259870377</v>
      </c>
      <c r="S101" s="23">
        <f t="shared" si="73"/>
        <v>6.14058300086575E-3</v>
      </c>
      <c r="U101" s="2">
        <f t="shared" si="74"/>
        <v>0</v>
      </c>
      <c r="V101" s="3">
        <f t="shared" si="75"/>
        <v>0</v>
      </c>
    </row>
    <row r="102" spans="1:22" x14ac:dyDescent="0.25">
      <c r="A102" s="1">
        <v>44497</v>
      </c>
      <c r="B102" t="s">
        <v>44</v>
      </c>
      <c r="C102">
        <v>110.08</v>
      </c>
      <c r="D102" s="2">
        <f t="shared" si="59"/>
        <v>15854.649999999989</v>
      </c>
      <c r="E102" s="2">
        <f>E101</f>
        <v>152858.33000000005</v>
      </c>
      <c r="F102" s="2">
        <f t="shared" si="60"/>
        <v>83718.83</v>
      </c>
      <c r="G102" s="19">
        <f t="shared" si="61"/>
        <v>252431.81000000006</v>
      </c>
      <c r="H102" s="20">
        <f>H101+C102</f>
        <v>125717.34224272912</v>
      </c>
      <c r="I102" s="21">
        <f t="shared" si="63"/>
        <v>0.49802496065265744</v>
      </c>
      <c r="J102" s="20">
        <f>J101</f>
        <v>120212.06606552306</v>
      </c>
      <c r="K102" s="21">
        <f t="shared" si="65"/>
        <v>0.95620909510975238</v>
      </c>
      <c r="L102" s="20">
        <f>L101+C102</f>
        <v>5505.2761772060421</v>
      </c>
      <c r="M102" s="21">
        <f t="shared" si="67"/>
        <v>4.3790904890247472E-2</v>
      </c>
      <c r="N102" s="22">
        <f>N101</f>
        <v>38837.621828492534</v>
      </c>
      <c r="O102" s="23">
        <f t="shared" si="69"/>
        <v>0.15385391337364546</v>
      </c>
      <c r="P102" s="20">
        <f>P101</f>
        <v>86327.443402791381</v>
      </c>
      <c r="Q102" s="21">
        <f t="shared" si="71"/>
        <v>0.3419832207469865</v>
      </c>
      <c r="R102" s="22">
        <f>R101</f>
        <v>1549.4025259870377</v>
      </c>
      <c r="S102" s="23">
        <f t="shared" si="73"/>
        <v>6.1379052267106805E-3</v>
      </c>
      <c r="U102" s="2">
        <f t="shared" si="74"/>
        <v>0</v>
      </c>
      <c r="V102" s="3">
        <f t="shared" si="75"/>
        <v>0</v>
      </c>
    </row>
    <row r="103" spans="1:22" x14ac:dyDescent="0.25">
      <c r="A103" s="1">
        <v>44497</v>
      </c>
      <c r="B103" t="s">
        <v>45</v>
      </c>
      <c r="C103">
        <v>110.08</v>
      </c>
      <c r="D103" s="2">
        <f t="shared" si="59"/>
        <v>15964.729999999989</v>
      </c>
      <c r="E103" s="2">
        <f t="shared" ref="E103:E108" si="76">E102</f>
        <v>152858.33000000005</v>
      </c>
      <c r="F103" s="2">
        <f t="shared" si="60"/>
        <v>83718.83</v>
      </c>
      <c r="G103" s="19">
        <f t="shared" si="61"/>
        <v>252541.89</v>
      </c>
      <c r="H103" s="20">
        <f>H102</f>
        <v>125717.34224272912</v>
      </c>
      <c r="I103" s="21">
        <f t="shared" si="63"/>
        <v>0.49780787750788241</v>
      </c>
      <c r="J103" s="20">
        <f t="shared" si="64"/>
        <v>120212.06606552306</v>
      </c>
      <c r="K103" s="21">
        <f t="shared" si="65"/>
        <v>0.95620909510975238</v>
      </c>
      <c r="L103" s="20">
        <f t="shared" si="66"/>
        <v>5505.2761772060421</v>
      </c>
      <c r="M103" s="21">
        <f t="shared" si="67"/>
        <v>4.3790904890247472E-2</v>
      </c>
      <c r="N103" s="22">
        <f>N102+C103</f>
        <v>38947.701828492536</v>
      </c>
      <c r="O103" s="23">
        <f t="shared" si="69"/>
        <v>0.15422273836824668</v>
      </c>
      <c r="P103" s="20">
        <f t="shared" ref="P103:P108" si="77">P102</f>
        <v>86327.443402791381</v>
      </c>
      <c r="Q103" s="21">
        <f t="shared" si="71"/>
        <v>0.34183415433689585</v>
      </c>
      <c r="R103" s="22">
        <f>R102</f>
        <v>1549.4025259870377</v>
      </c>
      <c r="S103" s="23">
        <f t="shared" si="73"/>
        <v>6.1352297869752921E-3</v>
      </c>
      <c r="U103" s="2">
        <f t="shared" si="74"/>
        <v>0</v>
      </c>
      <c r="V103" s="3">
        <f t="shared" si="75"/>
        <v>0</v>
      </c>
    </row>
    <row r="104" spans="1:22" x14ac:dyDescent="0.25">
      <c r="A104" s="1">
        <v>44497</v>
      </c>
      <c r="B104" t="s">
        <v>45</v>
      </c>
      <c r="C104">
        <v>146.75</v>
      </c>
      <c r="D104" s="2">
        <f t="shared" si="59"/>
        <v>16111.479999999989</v>
      </c>
      <c r="E104" s="2">
        <f t="shared" si="76"/>
        <v>152858.33000000005</v>
      </c>
      <c r="F104" s="2">
        <f t="shared" si="60"/>
        <v>83718.83</v>
      </c>
      <c r="G104" s="19">
        <f t="shared" si="61"/>
        <v>252688.64000000001</v>
      </c>
      <c r="H104" s="20">
        <f>H103</f>
        <v>125717.34224272912</v>
      </c>
      <c r="I104" s="21">
        <f t="shared" si="63"/>
        <v>0.49751877347050155</v>
      </c>
      <c r="J104" s="20">
        <f t="shared" si="64"/>
        <v>120212.06606552306</v>
      </c>
      <c r="K104" s="21">
        <f t="shared" si="65"/>
        <v>0.95620909510975238</v>
      </c>
      <c r="L104" s="20">
        <f t="shared" si="66"/>
        <v>5505.2761772060421</v>
      </c>
      <c r="M104" s="21">
        <f t="shared" si="67"/>
        <v>4.3790904890247472E-2</v>
      </c>
      <c r="N104" s="22">
        <f>N103+C104</f>
        <v>39094.451828492536</v>
      </c>
      <c r="O104" s="23">
        <f t="shared" si="69"/>
        <v>0.15471392710211482</v>
      </c>
      <c r="P104" s="20">
        <f t="shared" si="77"/>
        <v>86327.443402791381</v>
      </c>
      <c r="Q104" s="21">
        <f t="shared" si="71"/>
        <v>0.34163563270114311</v>
      </c>
      <c r="R104" s="22">
        <f>R103</f>
        <v>1549.4025259870377</v>
      </c>
      <c r="S104" s="23">
        <f t="shared" si="73"/>
        <v>6.1316667262407906E-3</v>
      </c>
      <c r="U104" s="2">
        <f t="shared" si="74"/>
        <v>0</v>
      </c>
      <c r="V104" s="3">
        <f t="shared" si="75"/>
        <v>0</v>
      </c>
    </row>
    <row r="105" spans="1:22" x14ac:dyDescent="0.25">
      <c r="A105" s="1">
        <v>44497</v>
      </c>
      <c r="B105" t="s">
        <v>20</v>
      </c>
      <c r="C105">
        <v>47.92</v>
      </c>
      <c r="D105" s="2">
        <f t="shared" si="59"/>
        <v>16159.399999999989</v>
      </c>
      <c r="E105" s="2">
        <f t="shared" si="76"/>
        <v>152858.33000000005</v>
      </c>
      <c r="F105" s="2">
        <f t="shared" si="60"/>
        <v>83718.83</v>
      </c>
      <c r="G105" s="19">
        <f t="shared" si="61"/>
        <v>252736.56000000006</v>
      </c>
      <c r="H105" s="20">
        <f t="shared" si="62"/>
        <v>125741.18334235385</v>
      </c>
      <c r="I105" s="21">
        <f t="shared" si="63"/>
        <v>0.49751877347050155</v>
      </c>
      <c r="J105" s="20">
        <f t="shared" si="64"/>
        <v>120234.86314182164</v>
      </c>
      <c r="K105" s="21">
        <f t="shared" si="65"/>
        <v>0.95620909510975238</v>
      </c>
      <c r="L105" s="20">
        <f t="shared" si="66"/>
        <v>5506.3202005321873</v>
      </c>
      <c r="M105" s="21">
        <f t="shared" si="67"/>
        <v>4.3790904890247472E-2</v>
      </c>
      <c r="N105" s="22">
        <f t="shared" si="68"/>
        <v>39101.865719879279</v>
      </c>
      <c r="O105" s="23">
        <f t="shared" si="69"/>
        <v>0.15471392710211482</v>
      </c>
      <c r="P105" s="20">
        <f>G105*Q104</f>
        <v>86343.814582310442</v>
      </c>
      <c r="Q105" s="21">
        <f t="shared" si="71"/>
        <v>0.34163563270114311</v>
      </c>
      <c r="R105" s="22">
        <f t="shared" si="72"/>
        <v>1549.6963554565596</v>
      </c>
      <c r="S105" s="23">
        <f t="shared" si="73"/>
        <v>6.1316667262407906E-3</v>
      </c>
      <c r="U105" s="2">
        <f t="shared" si="74"/>
        <v>0</v>
      </c>
      <c r="V105" s="3">
        <f t="shared" si="75"/>
        <v>0</v>
      </c>
    </row>
    <row r="106" spans="1:22" x14ac:dyDescent="0.25">
      <c r="A106" s="1">
        <v>44497</v>
      </c>
      <c r="B106" t="s">
        <v>49</v>
      </c>
      <c r="C106">
        <v>110.08</v>
      </c>
      <c r="D106" s="2">
        <f t="shared" si="59"/>
        <v>16269.479999999989</v>
      </c>
      <c r="E106" s="2">
        <f t="shared" si="76"/>
        <v>152858.33000000005</v>
      </c>
      <c r="F106" s="2">
        <f t="shared" si="60"/>
        <v>83718.83</v>
      </c>
      <c r="G106" s="19">
        <f t="shared" si="61"/>
        <v>252846.64</v>
      </c>
      <c r="H106" s="20">
        <f>H105</f>
        <v>125741.18334235385</v>
      </c>
      <c r="I106" s="21">
        <f t="shared" si="63"/>
        <v>0.49730217234586876</v>
      </c>
      <c r="J106" s="20">
        <f t="shared" si="64"/>
        <v>120234.86314182164</v>
      </c>
      <c r="K106" s="21">
        <f t="shared" si="65"/>
        <v>0.95620909510975238</v>
      </c>
      <c r="L106" s="20">
        <f t="shared" si="66"/>
        <v>5506.3202005321873</v>
      </c>
      <c r="M106" s="21">
        <f t="shared" si="67"/>
        <v>4.3790904890247472E-2</v>
      </c>
      <c r="N106" s="22">
        <f>N105</f>
        <v>39101.865719879279</v>
      </c>
      <c r="O106" s="23">
        <f t="shared" si="69"/>
        <v>0.15464657042656085</v>
      </c>
      <c r="P106" s="20">
        <f t="shared" si="77"/>
        <v>86343.814582310442</v>
      </c>
      <c r="Q106" s="21">
        <f t="shared" si="71"/>
        <v>0.34148689728410248</v>
      </c>
      <c r="R106" s="22">
        <f>R105+C106</f>
        <v>1659.7763554565595</v>
      </c>
      <c r="S106" s="23">
        <f t="shared" si="73"/>
        <v>6.5643599434683387E-3</v>
      </c>
      <c r="U106" s="2">
        <f t="shared" si="74"/>
        <v>0</v>
      </c>
      <c r="V106" s="3">
        <f t="shared" si="75"/>
        <v>0</v>
      </c>
    </row>
    <row r="107" spans="1:22" x14ac:dyDescent="0.25">
      <c r="A107" s="1">
        <v>44497</v>
      </c>
      <c r="B107" t="s">
        <v>49</v>
      </c>
      <c r="C107">
        <v>146.75</v>
      </c>
      <c r="D107" s="2">
        <f t="shared" si="59"/>
        <v>16416.229999999989</v>
      </c>
      <c r="E107" s="2">
        <f t="shared" si="76"/>
        <v>152858.33000000005</v>
      </c>
      <c r="F107" s="2">
        <f t="shared" si="60"/>
        <v>83718.83</v>
      </c>
      <c r="G107" s="19">
        <f t="shared" si="61"/>
        <v>252993.39</v>
      </c>
      <c r="H107" s="20">
        <f>H106</f>
        <v>125741.18334235385</v>
      </c>
      <c r="I107" s="21">
        <f t="shared" si="63"/>
        <v>0.49701370989318672</v>
      </c>
      <c r="J107" s="20">
        <f t="shared" si="64"/>
        <v>120234.86314182164</v>
      </c>
      <c r="K107" s="21">
        <f t="shared" si="65"/>
        <v>0.95620909510975238</v>
      </c>
      <c r="L107" s="20">
        <f t="shared" si="66"/>
        <v>5506.3202005321873</v>
      </c>
      <c r="M107" s="21">
        <f t="shared" si="67"/>
        <v>4.3790904890247472E-2</v>
      </c>
      <c r="N107" s="22">
        <f>N106</f>
        <v>39101.865719879279</v>
      </c>
      <c r="O107" s="23">
        <f t="shared" si="69"/>
        <v>0.15455686695956475</v>
      </c>
      <c r="P107" s="20">
        <f t="shared" si="77"/>
        <v>86343.814582310442</v>
      </c>
      <c r="Q107" s="21">
        <f t="shared" si="71"/>
        <v>0.34128881621101026</v>
      </c>
      <c r="R107" s="22">
        <f>R106+C107</f>
        <v>1806.5263554565595</v>
      </c>
      <c r="S107" s="23">
        <f t="shared" si="73"/>
        <v>7.1406069362387669E-3</v>
      </c>
      <c r="U107" s="2">
        <f t="shared" si="74"/>
        <v>0</v>
      </c>
      <c r="V107" s="3">
        <f t="shared" si="75"/>
        <v>0</v>
      </c>
    </row>
    <row r="108" spans="1:22" x14ac:dyDescent="0.25">
      <c r="A108" s="1">
        <v>44497</v>
      </c>
      <c r="B108" t="s">
        <v>44</v>
      </c>
      <c r="C108">
        <v>146.75</v>
      </c>
      <c r="D108" s="2">
        <f t="shared" ref="D108:D129" si="78">D107+C108</f>
        <v>16562.979999999989</v>
      </c>
      <c r="E108" s="2">
        <f t="shared" si="76"/>
        <v>152858.33000000005</v>
      </c>
      <c r="F108" s="2">
        <f t="shared" si="60"/>
        <v>83718.83</v>
      </c>
      <c r="G108" s="19">
        <f t="shared" si="61"/>
        <v>253140.14</v>
      </c>
      <c r="H108" s="20">
        <f>H107+C108</f>
        <v>125887.93334235385</v>
      </c>
      <c r="I108" s="21">
        <f t="shared" si="63"/>
        <v>0.49730530030659637</v>
      </c>
      <c r="J108" s="20">
        <f>J107</f>
        <v>120234.86314182164</v>
      </c>
      <c r="K108" s="21">
        <f t="shared" si="65"/>
        <v>0.95509442366363573</v>
      </c>
      <c r="L108" s="20">
        <f>L107+C108</f>
        <v>5653.0702005321873</v>
      </c>
      <c r="M108" s="21">
        <f t="shared" si="67"/>
        <v>4.4905576336364106E-2</v>
      </c>
      <c r="N108" s="22">
        <f>N107</f>
        <v>39101.865719879279</v>
      </c>
      <c r="O108" s="23">
        <f t="shared" si="69"/>
        <v>0.15446726749807152</v>
      </c>
      <c r="P108" s="20">
        <f t="shared" si="77"/>
        <v>86343.814582310442</v>
      </c>
      <c r="Q108" s="21">
        <f t="shared" si="71"/>
        <v>0.34109096480040835</v>
      </c>
      <c r="R108" s="22">
        <f>R107</f>
        <v>1806.5263554565595</v>
      </c>
      <c r="S108" s="23">
        <f t="shared" si="73"/>
        <v>7.1364673949242475E-3</v>
      </c>
      <c r="U108" s="2">
        <f t="shared" si="74"/>
        <v>0</v>
      </c>
      <c r="V108" s="3">
        <f t="shared" si="75"/>
        <v>0</v>
      </c>
    </row>
    <row r="109" spans="1:22" x14ac:dyDescent="0.25">
      <c r="A109" s="1">
        <v>44525</v>
      </c>
      <c r="B109" s="8" t="s">
        <v>39</v>
      </c>
      <c r="C109" s="2">
        <v>272.83</v>
      </c>
      <c r="D109" s="2">
        <f>D108+C109</f>
        <v>16835.80999999999</v>
      </c>
      <c r="E109" s="2">
        <f>E108-(2470.8/12)</f>
        <v>152652.43000000005</v>
      </c>
      <c r="F109" s="2">
        <f>72218.83+11500</f>
        <v>83718.83</v>
      </c>
      <c r="G109" s="19">
        <f t="shared" si="61"/>
        <v>253207.07000000007</v>
      </c>
      <c r="H109" s="20">
        <f t="shared" si="62"/>
        <v>125921.21798610339</v>
      </c>
      <c r="I109" s="21">
        <f t="shared" si="63"/>
        <v>0.49730530030659637</v>
      </c>
      <c r="J109" s="20">
        <f t="shared" si="64"/>
        <v>120266.65311946046</v>
      </c>
      <c r="K109" s="21">
        <f t="shared" si="65"/>
        <v>0.95509442366363573</v>
      </c>
      <c r="L109" s="20">
        <f t="shared" si="66"/>
        <v>5654.5648666429106</v>
      </c>
      <c r="M109" s="21">
        <f t="shared" si="67"/>
        <v>4.4905576336364106E-2</v>
      </c>
      <c r="N109" s="22">
        <f t="shared" si="68"/>
        <v>39112.204214092933</v>
      </c>
      <c r="O109" s="23">
        <f t="shared" si="69"/>
        <v>0.15446726749807152</v>
      </c>
      <c r="P109" s="20">
        <f t="shared" si="70"/>
        <v>86366.643800584556</v>
      </c>
      <c r="Q109" s="21">
        <f t="shared" si="71"/>
        <v>0.34109096480040835</v>
      </c>
      <c r="R109" s="22">
        <f t="shared" si="72"/>
        <v>1807.0039992193019</v>
      </c>
      <c r="S109" s="23">
        <f t="shared" si="73"/>
        <v>7.1364673949242475E-3</v>
      </c>
      <c r="U109" s="2">
        <f t="shared" si="74"/>
        <v>0</v>
      </c>
      <c r="V109" s="3">
        <f t="shared" si="75"/>
        <v>0</v>
      </c>
    </row>
    <row r="110" spans="1:22" x14ac:dyDescent="0.25">
      <c r="A110" s="1">
        <v>44525</v>
      </c>
      <c r="B110" s="8" t="s">
        <v>40</v>
      </c>
      <c r="C110" s="2">
        <v>1399.94</v>
      </c>
      <c r="D110" s="2">
        <f t="shared" si="78"/>
        <v>18235.749999999989</v>
      </c>
      <c r="E110" s="2">
        <f>E109-(12678.7/12)</f>
        <v>151595.87166666673</v>
      </c>
      <c r="F110" s="2">
        <f>72218.83+11500</f>
        <v>83718.83</v>
      </c>
      <c r="G110" s="19">
        <f t="shared" si="61"/>
        <v>253550.45166666672</v>
      </c>
      <c r="H110" s="20">
        <f t="shared" si="62"/>
        <v>126091.98350896484</v>
      </c>
      <c r="I110" s="21">
        <f t="shared" si="63"/>
        <v>0.49730530030659637</v>
      </c>
      <c r="J110" s="20">
        <f t="shared" si="64"/>
        <v>120429.75031809944</v>
      </c>
      <c r="K110" s="21">
        <f t="shared" si="65"/>
        <v>0.95509442366363573</v>
      </c>
      <c r="L110" s="20">
        <f t="shared" si="66"/>
        <v>5662.233190865385</v>
      </c>
      <c r="M110" s="21">
        <f t="shared" si="67"/>
        <v>4.4905576336364106E-2</v>
      </c>
      <c r="N110" s="22">
        <f t="shared" si="68"/>
        <v>39165.245441851861</v>
      </c>
      <c r="O110" s="23">
        <f t="shared" si="69"/>
        <v>0.15446726749807152</v>
      </c>
      <c r="P110" s="20">
        <f t="shared" si="70"/>
        <v>86483.76818456265</v>
      </c>
      <c r="Q110" s="21">
        <f t="shared" si="71"/>
        <v>0.34109096480040835</v>
      </c>
      <c r="R110" s="22">
        <f t="shared" si="72"/>
        <v>1809.4545312874834</v>
      </c>
      <c r="S110" s="23">
        <f t="shared" si="73"/>
        <v>7.1364673949242475E-3</v>
      </c>
      <c r="U110" s="2">
        <f t="shared" si="74"/>
        <v>0</v>
      </c>
      <c r="V110" s="3">
        <f t="shared" si="75"/>
        <v>0</v>
      </c>
    </row>
    <row r="111" spans="1:22" x14ac:dyDescent="0.25">
      <c r="A111" s="1">
        <v>44525</v>
      </c>
      <c r="B111" s="8" t="s">
        <v>41</v>
      </c>
      <c r="C111" s="2">
        <v>767.46</v>
      </c>
      <c r="D111" s="2">
        <f t="shared" si="78"/>
        <v>19003.209999999988</v>
      </c>
      <c r="E111" s="2">
        <f>E110-(6950.5/12)</f>
        <v>151016.66333333339</v>
      </c>
      <c r="F111" s="2">
        <f t="shared" si="60"/>
        <v>83718.83</v>
      </c>
      <c r="G111" s="19">
        <f t="shared" si="61"/>
        <v>253738.70333333337</v>
      </c>
      <c r="H111" s="20">
        <f t="shared" si="62"/>
        <v>126185.60206058972</v>
      </c>
      <c r="I111" s="21">
        <f t="shared" si="63"/>
        <v>0.49730530030659637</v>
      </c>
      <c r="J111" s="20">
        <f t="shared" si="64"/>
        <v>120519.16487470783</v>
      </c>
      <c r="K111" s="21">
        <f t="shared" si="65"/>
        <v>0.95509442366363573</v>
      </c>
      <c r="L111" s="20">
        <f t="shared" si="66"/>
        <v>5666.4371858818758</v>
      </c>
      <c r="M111" s="21">
        <f t="shared" si="67"/>
        <v>4.4905576336364106E-2</v>
      </c>
      <c r="N111" s="22">
        <f t="shared" si="68"/>
        <v>39194.32416240382</v>
      </c>
      <c r="O111" s="23">
        <f t="shared" si="69"/>
        <v>0.15446726749807152</v>
      </c>
      <c r="P111" s="20">
        <f t="shared" si="70"/>
        <v>86547.979127171275</v>
      </c>
      <c r="Q111" s="21">
        <f t="shared" si="71"/>
        <v>0.34109096480040835</v>
      </c>
      <c r="R111" s="22">
        <f t="shared" si="72"/>
        <v>1810.7979831686901</v>
      </c>
      <c r="S111" s="23">
        <f t="shared" si="73"/>
        <v>7.1364673949242475E-3</v>
      </c>
      <c r="U111" s="2">
        <f t="shared" si="74"/>
        <v>0</v>
      </c>
      <c r="V111" s="3">
        <f t="shared" si="75"/>
        <v>0</v>
      </c>
    </row>
    <row r="112" spans="1:22" x14ac:dyDescent="0.25">
      <c r="A112" s="1">
        <v>44529</v>
      </c>
      <c r="B112" t="s">
        <v>49</v>
      </c>
      <c r="C112">
        <v>146.75</v>
      </c>
      <c r="D112" s="2">
        <f t="shared" si="78"/>
        <v>19149.959999999988</v>
      </c>
      <c r="E112" s="2">
        <f>E111</f>
        <v>151016.66333333339</v>
      </c>
      <c r="F112" s="2">
        <f t="shared" si="60"/>
        <v>83718.83</v>
      </c>
      <c r="G112" s="19">
        <f t="shared" si="61"/>
        <v>253885.45333333337</v>
      </c>
      <c r="H112" s="20">
        <f>H111</f>
        <v>126185.60206058972</v>
      </c>
      <c r="I112" s="21">
        <f t="shared" si="63"/>
        <v>0.49701784960053258</v>
      </c>
      <c r="J112" s="20">
        <f t="shared" si="64"/>
        <v>120519.16487470783</v>
      </c>
      <c r="K112" s="21">
        <f t="shared" si="65"/>
        <v>0.95509442366363573</v>
      </c>
      <c r="L112" s="20">
        <f t="shared" si="66"/>
        <v>5666.4371858818758</v>
      </c>
      <c r="M112" s="21">
        <f t="shared" si="67"/>
        <v>4.4905576336364106E-2</v>
      </c>
      <c r="N112" s="22">
        <f>N111</f>
        <v>39194.32416240382</v>
      </c>
      <c r="O112" s="23">
        <f t="shared" si="69"/>
        <v>0.15437798285727103</v>
      </c>
      <c r="P112" s="20">
        <f>P111</f>
        <v>86547.979127171275</v>
      </c>
      <c r="Q112" s="21">
        <f t="shared" si="71"/>
        <v>0.34089380856941021</v>
      </c>
      <c r="R112" s="22">
        <f>R111+C112</f>
        <v>1957.5479831686901</v>
      </c>
      <c r="S112" s="23">
        <f t="shared" si="73"/>
        <v>7.7103589727867163E-3</v>
      </c>
      <c r="U112" s="2">
        <f t="shared" si="74"/>
        <v>0</v>
      </c>
      <c r="V112" s="3">
        <f t="shared" si="75"/>
        <v>0</v>
      </c>
    </row>
    <row r="113" spans="1:22" x14ac:dyDescent="0.25">
      <c r="A113" s="1">
        <v>44529</v>
      </c>
      <c r="B113" t="s">
        <v>20</v>
      </c>
      <c r="C113">
        <v>47.92</v>
      </c>
      <c r="D113" s="2">
        <f t="shared" si="78"/>
        <v>19197.879999999986</v>
      </c>
      <c r="E113" s="2">
        <f t="shared" ref="E113:E119" si="79">E112</f>
        <v>151016.66333333339</v>
      </c>
      <c r="F113" s="2">
        <f t="shared" si="60"/>
        <v>83718.83</v>
      </c>
      <c r="G113" s="19">
        <f t="shared" si="61"/>
        <v>253933.37333333335</v>
      </c>
      <c r="H113" s="20">
        <f t="shared" si="62"/>
        <v>126209.41915594257</v>
      </c>
      <c r="I113" s="21">
        <f t="shared" si="63"/>
        <v>0.49701784960053258</v>
      </c>
      <c r="J113" s="20">
        <f t="shared" si="64"/>
        <v>120541.91244966719</v>
      </c>
      <c r="K113" s="21">
        <f t="shared" si="65"/>
        <v>0.95509442366363573</v>
      </c>
      <c r="L113" s="20">
        <f t="shared" si="66"/>
        <v>5667.5067062753533</v>
      </c>
      <c r="M113" s="21">
        <f t="shared" si="67"/>
        <v>4.4905576336364106E-2</v>
      </c>
      <c r="N113" s="22">
        <f t="shared" si="68"/>
        <v>39201.721955342342</v>
      </c>
      <c r="O113" s="23">
        <f t="shared" si="69"/>
        <v>0.15437798285727103</v>
      </c>
      <c r="P113" s="20">
        <f t="shared" si="70"/>
        <v>86564.314758477907</v>
      </c>
      <c r="Q113" s="21">
        <f t="shared" si="71"/>
        <v>0.34089380856941021</v>
      </c>
      <c r="R113" s="22">
        <f t="shared" si="72"/>
        <v>1957.9174635706659</v>
      </c>
      <c r="S113" s="23">
        <f t="shared" si="73"/>
        <v>7.7103589727867163E-3</v>
      </c>
      <c r="U113" s="2">
        <f t="shared" si="74"/>
        <v>0</v>
      </c>
      <c r="V113" s="3">
        <f t="shared" si="75"/>
        <v>0</v>
      </c>
    </row>
    <row r="114" spans="1:22" x14ac:dyDescent="0.25">
      <c r="A114" s="1">
        <v>44529</v>
      </c>
      <c r="B114" t="s">
        <v>44</v>
      </c>
      <c r="C114">
        <v>110.08</v>
      </c>
      <c r="D114" s="2">
        <f t="shared" si="78"/>
        <v>19307.959999999988</v>
      </c>
      <c r="E114" s="2">
        <f t="shared" si="79"/>
        <v>151016.66333333339</v>
      </c>
      <c r="F114" s="2">
        <f t="shared" si="60"/>
        <v>83718.83</v>
      </c>
      <c r="G114" s="19">
        <f t="shared" si="61"/>
        <v>254043.45333333337</v>
      </c>
      <c r="H114" s="20">
        <f>H113+C114</f>
        <v>126319.49915594257</v>
      </c>
      <c r="I114" s="21">
        <f t="shared" si="63"/>
        <v>0.49723579764992915</v>
      </c>
      <c r="J114" s="20">
        <f>J113</f>
        <v>120541.91244966719</v>
      </c>
      <c r="K114" s="21">
        <f t="shared" si="65"/>
        <v>0.95426211515339454</v>
      </c>
      <c r="L114" s="20">
        <f>L113+C114</f>
        <v>5777.5867062753532</v>
      </c>
      <c r="M114" s="21">
        <f t="shared" si="67"/>
        <v>4.5737884846605271E-2</v>
      </c>
      <c r="N114" s="22">
        <f>N113</f>
        <v>39201.721955342342</v>
      </c>
      <c r="O114" s="23">
        <f t="shared" si="69"/>
        <v>0.15431108907146412</v>
      </c>
      <c r="P114" s="20">
        <f>P113</f>
        <v>86564.314758477907</v>
      </c>
      <c r="Q114" s="21">
        <f t="shared" si="71"/>
        <v>0.34074609529455524</v>
      </c>
      <c r="R114" s="22">
        <f>R113</f>
        <v>1957.9174635706659</v>
      </c>
      <c r="S114" s="23">
        <f t="shared" si="73"/>
        <v>7.7070179840519632E-3</v>
      </c>
      <c r="U114" s="2">
        <f t="shared" si="74"/>
        <v>0</v>
      </c>
      <c r="V114" s="3">
        <f t="shared" si="75"/>
        <v>0</v>
      </c>
    </row>
    <row r="115" spans="1:22" x14ac:dyDescent="0.25">
      <c r="A115" s="1">
        <v>44529</v>
      </c>
      <c r="B115" t="s">
        <v>44</v>
      </c>
      <c r="C115">
        <v>146.75</v>
      </c>
      <c r="D115" s="2">
        <f t="shared" si="78"/>
        <v>19454.709999999988</v>
      </c>
      <c r="E115" s="2">
        <f t="shared" si="79"/>
        <v>151016.66333333339</v>
      </c>
      <c r="F115" s="2">
        <f t="shared" si="60"/>
        <v>83718.83</v>
      </c>
      <c r="G115" s="19">
        <f t="shared" si="61"/>
        <v>254190.20333333337</v>
      </c>
      <c r="H115" s="20">
        <f>H114+C115</f>
        <v>126466.24915594257</v>
      </c>
      <c r="I115" s="21">
        <f t="shared" si="63"/>
        <v>0.49752605528270705</v>
      </c>
      <c r="J115" s="20">
        <f>J114</f>
        <v>120541.91244966719</v>
      </c>
      <c r="K115" s="21">
        <f t="shared" si="65"/>
        <v>0.95315480022681609</v>
      </c>
      <c r="L115" s="20">
        <f>L114+C115</f>
        <v>5924.3367062753532</v>
      </c>
      <c r="M115" s="21">
        <f t="shared" si="67"/>
        <v>4.6845199773183695E-2</v>
      </c>
      <c r="N115" s="22">
        <f>N114</f>
        <v>39201.721955342342</v>
      </c>
      <c r="O115" s="23">
        <f t="shared" si="69"/>
        <v>0.15422200163998848</v>
      </c>
      <c r="P115" s="20">
        <f>P114</f>
        <v>86564.314758477907</v>
      </c>
      <c r="Q115" s="21">
        <f t="shared" si="71"/>
        <v>0.34054937453652151</v>
      </c>
      <c r="R115" s="22">
        <f>R114</f>
        <v>1957.9174635706659</v>
      </c>
      <c r="S115" s="23">
        <f t="shared" si="73"/>
        <v>7.7025685407833867E-3</v>
      </c>
      <c r="U115" s="2">
        <f t="shared" si="74"/>
        <v>0</v>
      </c>
      <c r="V115" s="3">
        <f t="shared" si="75"/>
        <v>0</v>
      </c>
    </row>
    <row r="116" spans="1:22" x14ac:dyDescent="0.25">
      <c r="A116" s="1">
        <v>44529</v>
      </c>
      <c r="B116" t="s">
        <v>45</v>
      </c>
      <c r="C116">
        <v>146.75</v>
      </c>
      <c r="D116" s="2">
        <f t="shared" si="78"/>
        <v>19601.459999999988</v>
      </c>
      <c r="E116" s="2">
        <f t="shared" si="79"/>
        <v>151016.66333333339</v>
      </c>
      <c r="F116" s="2">
        <f t="shared" si="60"/>
        <v>83718.83</v>
      </c>
      <c r="G116" s="19">
        <f t="shared" si="61"/>
        <v>254336.95333333337</v>
      </c>
      <c r="H116" s="20">
        <f>H115</f>
        <v>126466.24915594257</v>
      </c>
      <c r="I116" s="21">
        <f t="shared" si="63"/>
        <v>0.49723898748679363</v>
      </c>
      <c r="J116" s="20">
        <f t="shared" si="64"/>
        <v>120541.91244966719</v>
      </c>
      <c r="K116" s="21">
        <f t="shared" si="65"/>
        <v>0.95315480022681609</v>
      </c>
      <c r="L116" s="20">
        <f t="shared" si="66"/>
        <v>5924.3367062753532</v>
      </c>
      <c r="M116" s="21">
        <f t="shared" si="67"/>
        <v>4.6845199773183695E-2</v>
      </c>
      <c r="N116" s="22">
        <f>N115+C116</f>
        <v>39348.471955342342</v>
      </c>
      <c r="O116" s="23">
        <f t="shared" si="69"/>
        <v>0.15471000749062341</v>
      </c>
      <c r="P116" s="20">
        <f>P115</f>
        <v>86564.314758477907</v>
      </c>
      <c r="Q116" s="21">
        <f t="shared" si="71"/>
        <v>0.3403528807904958</v>
      </c>
      <c r="R116" s="22">
        <f>R115</f>
        <v>1957.9174635706659</v>
      </c>
      <c r="S116" s="23">
        <f t="shared" si="73"/>
        <v>7.6981242320875972E-3</v>
      </c>
      <c r="U116" s="2">
        <f t="shared" si="74"/>
        <v>0</v>
      </c>
      <c r="V116" s="3">
        <f t="shared" si="75"/>
        <v>0</v>
      </c>
    </row>
    <row r="117" spans="1:22" x14ac:dyDescent="0.25">
      <c r="A117" s="1">
        <v>44529</v>
      </c>
      <c r="B117" t="s">
        <v>49</v>
      </c>
      <c r="C117">
        <v>110.08</v>
      </c>
      <c r="D117" s="2">
        <f t="shared" si="78"/>
        <v>19711.53999999999</v>
      </c>
      <c r="E117" s="2">
        <f t="shared" si="79"/>
        <v>151016.66333333339</v>
      </c>
      <c r="F117" s="2">
        <f t="shared" si="60"/>
        <v>83718.83</v>
      </c>
      <c r="G117" s="19">
        <f t="shared" si="61"/>
        <v>254447.03333333338</v>
      </c>
      <c r="H117" s="20">
        <f>H116</f>
        <v>126466.24915594257</v>
      </c>
      <c r="I117" s="21">
        <f t="shared" si="63"/>
        <v>0.49702386975865392</v>
      </c>
      <c r="J117" s="20">
        <f t="shared" si="64"/>
        <v>120541.91244966719</v>
      </c>
      <c r="K117" s="21">
        <f t="shared" si="65"/>
        <v>0.95315480022681609</v>
      </c>
      <c r="L117" s="20">
        <f t="shared" si="66"/>
        <v>5924.3367062753532</v>
      </c>
      <c r="M117" s="21">
        <f t="shared" si="67"/>
        <v>4.6845199773183695E-2</v>
      </c>
      <c r="N117" s="22">
        <f>N116</f>
        <v>39348.471955342342</v>
      </c>
      <c r="O117" s="23">
        <f t="shared" si="69"/>
        <v>0.15464307616349623</v>
      </c>
      <c r="P117" s="20">
        <f>P116</f>
        <v>86564.314758477907</v>
      </c>
      <c r="Q117" s="21">
        <f t="shared" si="71"/>
        <v>0.34020563582313812</v>
      </c>
      <c r="R117" s="22">
        <f>R116+C117</f>
        <v>2067.9974635706658</v>
      </c>
      <c r="S117" s="23">
        <f t="shared" si="73"/>
        <v>8.1274182547120752E-3</v>
      </c>
      <c r="U117" s="2">
        <f t="shared" si="74"/>
        <v>0</v>
      </c>
      <c r="V117" s="3">
        <f t="shared" si="75"/>
        <v>0</v>
      </c>
    </row>
    <row r="118" spans="1:22" x14ac:dyDescent="0.25">
      <c r="A118" s="1">
        <v>44529</v>
      </c>
      <c r="B118" t="s">
        <v>48</v>
      </c>
      <c r="C118">
        <v>-40</v>
      </c>
      <c r="D118" s="2">
        <f t="shared" si="78"/>
        <v>19671.53999999999</v>
      </c>
      <c r="E118" s="2">
        <f t="shared" si="79"/>
        <v>151016.66333333339</v>
      </c>
      <c r="F118" s="2">
        <f t="shared" si="60"/>
        <v>83718.83</v>
      </c>
      <c r="G118" s="19">
        <f t="shared" si="61"/>
        <v>254407.03333333338</v>
      </c>
      <c r="H118" s="20">
        <f t="shared" si="62"/>
        <v>126446.36820115222</v>
      </c>
      <c r="I118" s="21">
        <f t="shared" si="63"/>
        <v>0.49702386975865392</v>
      </c>
      <c r="J118" s="20">
        <f t="shared" si="64"/>
        <v>120522.96282217567</v>
      </c>
      <c r="K118" s="21">
        <f t="shared" si="65"/>
        <v>0.95315480022681609</v>
      </c>
      <c r="L118" s="20">
        <f t="shared" si="66"/>
        <v>5923.4053789765176</v>
      </c>
      <c r="M118" s="21">
        <f t="shared" si="67"/>
        <v>4.6845199773183695E-2</v>
      </c>
      <c r="N118" s="22">
        <f t="shared" si="68"/>
        <v>39342.286232295803</v>
      </c>
      <c r="O118" s="23">
        <f t="shared" si="69"/>
        <v>0.15464307616349623</v>
      </c>
      <c r="P118" s="20">
        <f t="shared" si="70"/>
        <v>86550.706533044984</v>
      </c>
      <c r="Q118" s="21">
        <f t="shared" si="71"/>
        <v>0.34020563582313812</v>
      </c>
      <c r="R118" s="22">
        <f t="shared" si="72"/>
        <v>2067.672366840477</v>
      </c>
      <c r="S118" s="23">
        <f t="shared" si="73"/>
        <v>8.1274182547120752E-3</v>
      </c>
      <c r="U118" s="2">
        <f t="shared" si="74"/>
        <v>0</v>
      </c>
      <c r="V118" s="3">
        <f t="shared" si="75"/>
        <v>0</v>
      </c>
    </row>
    <row r="119" spans="1:22" x14ac:dyDescent="0.25">
      <c r="A119" s="1">
        <v>44529</v>
      </c>
      <c r="B119" t="s">
        <v>45</v>
      </c>
      <c r="C119">
        <v>110.08</v>
      </c>
      <c r="D119" s="2">
        <f t="shared" si="78"/>
        <v>19781.619999999992</v>
      </c>
      <c r="E119" s="2">
        <f t="shared" si="79"/>
        <v>151016.66333333339</v>
      </c>
      <c r="F119" s="2">
        <f t="shared" si="60"/>
        <v>83718.83</v>
      </c>
      <c r="G119" s="19">
        <f t="shared" si="61"/>
        <v>254517.1133333334</v>
      </c>
      <c r="H119" s="20">
        <f>H118</f>
        <v>126446.36820115222</v>
      </c>
      <c r="I119" s="21">
        <f t="shared" si="63"/>
        <v>0.49680890430164992</v>
      </c>
      <c r="J119" s="20">
        <f t="shared" si="64"/>
        <v>120522.96282217567</v>
      </c>
      <c r="K119" s="21">
        <f t="shared" si="65"/>
        <v>0.95315480022681609</v>
      </c>
      <c r="L119" s="20">
        <f t="shared" si="66"/>
        <v>5923.4053789765176</v>
      </c>
      <c r="M119" s="21">
        <f t="shared" si="67"/>
        <v>4.6845199773183695E-2</v>
      </c>
      <c r="N119" s="22">
        <f>N118+C119</f>
        <v>39452.366232295804</v>
      </c>
      <c r="O119" s="23">
        <f t="shared" si="69"/>
        <v>0.15500869751192811</v>
      </c>
      <c r="P119" s="20">
        <f>P118</f>
        <v>86550.706533044984</v>
      </c>
      <c r="Q119" s="21">
        <f t="shared" si="71"/>
        <v>0.3400584950831661</v>
      </c>
      <c r="R119" s="22">
        <f>R118</f>
        <v>2067.672366840477</v>
      </c>
      <c r="S119" s="23">
        <f t="shared" si="73"/>
        <v>8.1239031032561988E-3</v>
      </c>
      <c r="U119" s="2">
        <f t="shared" si="74"/>
        <v>0</v>
      </c>
      <c r="V119" s="3">
        <f t="shared" si="75"/>
        <v>0</v>
      </c>
    </row>
    <row r="120" spans="1:22" x14ac:dyDescent="0.25">
      <c r="A120" s="1">
        <v>44559</v>
      </c>
      <c r="B120" s="8" t="s">
        <v>41</v>
      </c>
      <c r="C120">
        <v>767.46</v>
      </c>
      <c r="D120" s="2">
        <f t="shared" si="78"/>
        <v>20549.079999999991</v>
      </c>
      <c r="E120" s="2">
        <f>E119-(6950.5/12)</f>
        <v>150437.45500000005</v>
      </c>
      <c r="F120" s="2">
        <f t="shared" si="60"/>
        <v>83718.83</v>
      </c>
      <c r="G120" s="19">
        <f t="shared" si="61"/>
        <v>254705.36500000005</v>
      </c>
      <c r="H120" s="20">
        <f t="shared" si="62"/>
        <v>126539.89330540184</v>
      </c>
      <c r="I120" s="21">
        <f t="shared" si="63"/>
        <v>0.49680890430164992</v>
      </c>
      <c r="J120" s="20">
        <f t="shared" si="64"/>
        <v>120612.10672423292</v>
      </c>
      <c r="K120" s="21">
        <f t="shared" si="65"/>
        <v>0.95315480022681609</v>
      </c>
      <c r="L120" s="20">
        <f t="shared" si="66"/>
        <v>5927.7865811688989</v>
      </c>
      <c r="M120" s="21">
        <f t="shared" si="67"/>
        <v>4.6845199773183695E-2</v>
      </c>
      <c r="N120" s="22">
        <f t="shared" si="68"/>
        <v>39481.546877950248</v>
      </c>
      <c r="O120" s="23">
        <f t="shared" si="69"/>
        <v>0.15500869751192811</v>
      </c>
      <c r="P120" s="20">
        <f t="shared" si="70"/>
        <v>86614.723111508545</v>
      </c>
      <c r="Q120" s="21">
        <f t="shared" si="71"/>
        <v>0.3400584950831661</v>
      </c>
      <c r="R120" s="22">
        <f t="shared" si="72"/>
        <v>2069.2017051395032</v>
      </c>
      <c r="S120" s="23">
        <f t="shared" si="73"/>
        <v>8.1239031032561988E-3</v>
      </c>
      <c r="U120" s="2">
        <f t="shared" si="74"/>
        <v>0</v>
      </c>
      <c r="V120" s="3">
        <f t="shared" si="75"/>
        <v>0</v>
      </c>
    </row>
    <row r="121" spans="1:22" x14ac:dyDescent="0.25">
      <c r="A121" s="1">
        <v>44559</v>
      </c>
      <c r="B121" t="s">
        <v>49</v>
      </c>
      <c r="C121">
        <v>110.08</v>
      </c>
      <c r="D121" s="2">
        <f t="shared" si="78"/>
        <v>20659.159999999993</v>
      </c>
      <c r="E121" s="2">
        <f>E120</f>
        <v>150437.45500000005</v>
      </c>
      <c r="F121" s="2">
        <f t="shared" si="60"/>
        <v>83718.83</v>
      </c>
      <c r="G121" s="19">
        <f t="shared" si="61"/>
        <v>254815.44500000007</v>
      </c>
      <c r="H121" s="20">
        <f>H120</f>
        <v>126539.89330540184</v>
      </c>
      <c r="I121" s="21">
        <f t="shared" si="63"/>
        <v>0.49659428338577283</v>
      </c>
      <c r="J121" s="20">
        <f t="shared" si="64"/>
        <v>120612.10672423292</v>
      </c>
      <c r="K121" s="21">
        <f t="shared" si="65"/>
        <v>0.95315480022681609</v>
      </c>
      <c r="L121" s="20">
        <f t="shared" si="66"/>
        <v>5927.7865811688989</v>
      </c>
      <c r="M121" s="21">
        <f t="shared" si="67"/>
        <v>4.6845199773183695E-2</v>
      </c>
      <c r="N121" s="22">
        <f>N120</f>
        <v>39481.546877950248</v>
      </c>
      <c r="O121" s="23">
        <f t="shared" si="69"/>
        <v>0.15494173392021129</v>
      </c>
      <c r="P121" s="20">
        <f>P120</f>
        <v>86614.723111508545</v>
      </c>
      <c r="Q121" s="21">
        <f t="shared" si="71"/>
        <v>0.33991159017660222</v>
      </c>
      <c r="R121" s="22">
        <f>R120+C121</f>
        <v>2179.2817051395032</v>
      </c>
      <c r="S121" s="23">
        <f t="shared" si="73"/>
        <v>8.552392517413937E-3</v>
      </c>
      <c r="U121" s="2">
        <f t="shared" si="74"/>
        <v>0</v>
      </c>
      <c r="V121" s="3">
        <f t="shared" si="75"/>
        <v>0</v>
      </c>
    </row>
    <row r="122" spans="1:22" x14ac:dyDescent="0.25">
      <c r="A122" s="1">
        <v>44559</v>
      </c>
      <c r="B122" t="s">
        <v>20</v>
      </c>
      <c r="C122">
        <v>47.92</v>
      </c>
      <c r="D122" s="2">
        <f t="shared" si="78"/>
        <v>20707.079999999991</v>
      </c>
      <c r="E122" s="2">
        <f t="shared" ref="E122:E125" si="80">E121</f>
        <v>150437.45500000005</v>
      </c>
      <c r="F122" s="2">
        <f t="shared" si="60"/>
        <v>83718.83</v>
      </c>
      <c r="G122" s="19">
        <f t="shared" si="61"/>
        <v>254863.36500000005</v>
      </c>
      <c r="H122" s="20">
        <f t="shared" si="62"/>
        <v>126563.69010346167</v>
      </c>
      <c r="I122" s="21">
        <f t="shared" si="63"/>
        <v>0.49659428338577283</v>
      </c>
      <c r="J122" s="20">
        <f t="shared" si="64"/>
        <v>120634.78875653367</v>
      </c>
      <c r="K122" s="21">
        <f t="shared" si="65"/>
        <v>0.95315480022681609</v>
      </c>
      <c r="L122" s="20">
        <f t="shared" si="66"/>
        <v>5928.9013469279744</v>
      </c>
      <c r="M122" s="21">
        <f t="shared" si="67"/>
        <v>4.6845199773183695E-2</v>
      </c>
      <c r="N122" s="22">
        <f t="shared" si="68"/>
        <v>39488.971685839701</v>
      </c>
      <c r="O122" s="23">
        <f t="shared" si="69"/>
        <v>0.15494173392021129</v>
      </c>
      <c r="P122" s="20">
        <f t="shared" si="70"/>
        <v>86631.011674909809</v>
      </c>
      <c r="Q122" s="21">
        <f t="shared" si="71"/>
        <v>0.33991159017660222</v>
      </c>
      <c r="R122" s="22">
        <f t="shared" si="72"/>
        <v>2179.6915357889375</v>
      </c>
      <c r="S122" s="23">
        <f t="shared" si="73"/>
        <v>8.552392517413937E-3</v>
      </c>
      <c r="U122" s="2">
        <f t="shared" si="74"/>
        <v>0</v>
      </c>
      <c r="V122" s="3">
        <f t="shared" si="75"/>
        <v>0</v>
      </c>
    </row>
    <row r="123" spans="1:22" x14ac:dyDescent="0.25">
      <c r="A123" s="1">
        <v>44559</v>
      </c>
      <c r="B123" t="s">
        <v>44</v>
      </c>
      <c r="C123">
        <v>146.75</v>
      </c>
      <c r="D123" s="2">
        <f t="shared" si="78"/>
        <v>20853.829999999991</v>
      </c>
      <c r="E123" s="2">
        <f t="shared" si="80"/>
        <v>150437.45500000005</v>
      </c>
      <c r="F123" s="2">
        <f t="shared" si="60"/>
        <v>83718.83</v>
      </c>
      <c r="G123" s="19">
        <f t="shared" si="61"/>
        <v>255010.11500000005</v>
      </c>
      <c r="H123" s="20">
        <f>H122+C123</f>
        <v>126710.44010346167</v>
      </c>
      <c r="I123" s="21">
        <f t="shared" si="63"/>
        <v>0.49688397694915609</v>
      </c>
      <c r="J123" s="20">
        <f>J122</f>
        <v>120634.78875653367</v>
      </c>
      <c r="K123" s="21">
        <f t="shared" si="65"/>
        <v>0.95205090170970041</v>
      </c>
      <c r="L123" s="20">
        <f>L122+C123</f>
        <v>6075.6513469279744</v>
      </c>
      <c r="M123" s="21">
        <f t="shared" si="67"/>
        <v>4.7949098290299363E-2</v>
      </c>
      <c r="N123" s="22">
        <f>N122</f>
        <v>39488.971685839701</v>
      </c>
      <c r="O123" s="23">
        <f t="shared" si="69"/>
        <v>0.15485257000821201</v>
      </c>
      <c r="P123" s="20">
        <f>P122</f>
        <v>86631.011674909809</v>
      </c>
      <c r="Q123" s="21">
        <f t="shared" si="71"/>
        <v>0.33971598214804066</v>
      </c>
      <c r="R123" s="22">
        <f>R122</f>
        <v>2179.6915357889375</v>
      </c>
      <c r="S123" s="23">
        <f t="shared" si="73"/>
        <v>8.5474708945915221E-3</v>
      </c>
      <c r="U123" s="2">
        <f t="shared" si="74"/>
        <v>0</v>
      </c>
      <c r="V123" s="3">
        <f t="shared" si="75"/>
        <v>0</v>
      </c>
    </row>
    <row r="124" spans="1:22" x14ac:dyDescent="0.25">
      <c r="A124" s="1">
        <v>44559</v>
      </c>
      <c r="B124" t="s">
        <v>49</v>
      </c>
      <c r="C124">
        <v>146.75</v>
      </c>
      <c r="D124" s="2">
        <f t="shared" si="78"/>
        <v>21000.579999999991</v>
      </c>
      <c r="E124" s="2">
        <f t="shared" si="80"/>
        <v>150437.45500000005</v>
      </c>
      <c r="F124" s="2">
        <f t="shared" si="60"/>
        <v>83718.83</v>
      </c>
      <c r="G124" s="19">
        <f t="shared" si="61"/>
        <v>255156.86500000005</v>
      </c>
      <c r="H124" s="20">
        <f>H123</f>
        <v>126710.44010346167</v>
      </c>
      <c r="I124" s="21">
        <f t="shared" si="63"/>
        <v>0.49659820088893808</v>
      </c>
      <c r="J124" s="20">
        <f t="shared" si="64"/>
        <v>120634.78875653367</v>
      </c>
      <c r="K124" s="21">
        <f t="shared" si="65"/>
        <v>0.95205090170970041</v>
      </c>
      <c r="L124" s="20">
        <f t="shared" si="66"/>
        <v>6075.6513469279744</v>
      </c>
      <c r="M124" s="21">
        <f t="shared" si="67"/>
        <v>4.7949098290299363E-2</v>
      </c>
      <c r="N124" s="22">
        <f>N123</f>
        <v>39488.971685839701</v>
      </c>
      <c r="O124" s="23">
        <f t="shared" si="69"/>
        <v>0.15476350865903488</v>
      </c>
      <c r="P124" s="20">
        <f>P123</f>
        <v>86631.011674909809</v>
      </c>
      <c r="Q124" s="21">
        <f t="shared" si="71"/>
        <v>0.33952059912207261</v>
      </c>
      <c r="R124" s="22">
        <f>R123+C124</f>
        <v>2326.4415357889375</v>
      </c>
      <c r="S124" s="23">
        <f t="shared" si="73"/>
        <v>9.1176913299547586E-3</v>
      </c>
      <c r="U124" s="2">
        <f t="shared" si="74"/>
        <v>0</v>
      </c>
      <c r="V124" s="3">
        <f t="shared" si="75"/>
        <v>0</v>
      </c>
    </row>
    <row r="125" spans="1:22" x14ac:dyDescent="0.25">
      <c r="A125" s="1">
        <v>44559</v>
      </c>
      <c r="B125" t="s">
        <v>45</v>
      </c>
      <c r="C125">
        <v>146.75</v>
      </c>
      <c r="D125" s="2">
        <f t="shared" si="78"/>
        <v>21147.329999999991</v>
      </c>
      <c r="E125" s="2">
        <f t="shared" si="80"/>
        <v>150437.45500000005</v>
      </c>
      <c r="F125" s="2">
        <f t="shared" si="60"/>
        <v>83718.83</v>
      </c>
      <c r="G125" s="19">
        <f t="shared" si="61"/>
        <v>255303.61500000005</v>
      </c>
      <c r="H125" s="20">
        <f>H124</f>
        <v>126710.44010346167</v>
      </c>
      <c r="I125" s="21">
        <f t="shared" si="63"/>
        <v>0.49631275336019687</v>
      </c>
      <c r="J125" s="20">
        <f t="shared" si="64"/>
        <v>120634.78875653367</v>
      </c>
      <c r="K125" s="21">
        <f t="shared" si="65"/>
        <v>0.95205090170970041</v>
      </c>
      <c r="L125" s="20">
        <f t="shared" si="66"/>
        <v>6075.6513469279744</v>
      </c>
      <c r="M125" s="21">
        <f t="shared" si="67"/>
        <v>4.7949098290299363E-2</v>
      </c>
      <c r="N125" s="22">
        <f>N124+C125</f>
        <v>39635.721685839701</v>
      </c>
      <c r="O125" s="23">
        <f t="shared" si="69"/>
        <v>0.15524935550105584</v>
      </c>
      <c r="P125" s="20">
        <f>P124</f>
        <v>86631.011674909809</v>
      </c>
      <c r="Q125" s="21">
        <f t="shared" si="71"/>
        <v>0.33932544071069964</v>
      </c>
      <c r="R125" s="22">
        <f>R124</f>
        <v>2326.4415357889375</v>
      </c>
      <c r="S125" s="23">
        <f t="shared" si="73"/>
        <v>9.1124504280479419E-3</v>
      </c>
      <c r="U125" s="2">
        <f t="shared" si="74"/>
        <v>0</v>
      </c>
      <c r="V125" s="3">
        <f t="shared" si="75"/>
        <v>0</v>
      </c>
    </row>
    <row r="126" spans="1:22" x14ac:dyDescent="0.25">
      <c r="A126" s="1">
        <v>44559</v>
      </c>
      <c r="B126" s="8" t="s">
        <v>40</v>
      </c>
      <c r="C126" s="24">
        <v>1399.94</v>
      </c>
      <c r="D126" s="2">
        <f t="shared" si="78"/>
        <v>22547.26999999999</v>
      </c>
      <c r="E126" s="2">
        <f>E125-(12678.7/12)</f>
        <v>149380.89666666673</v>
      </c>
      <c r="F126" s="2">
        <f t="shared" si="60"/>
        <v>83718.83</v>
      </c>
      <c r="G126" s="19">
        <f t="shared" si="61"/>
        <v>255646.9966666667</v>
      </c>
      <c r="H126" s="20">
        <f t="shared" si="62"/>
        <v>126880.86480389842</v>
      </c>
      <c r="I126" s="21">
        <f t="shared" si="63"/>
        <v>0.49631275336019687</v>
      </c>
      <c r="J126" s="20">
        <f t="shared" si="64"/>
        <v>120797.04174625808</v>
      </c>
      <c r="K126" s="21">
        <f t="shared" si="65"/>
        <v>0.95205090170970041</v>
      </c>
      <c r="L126" s="20">
        <f t="shared" si="66"/>
        <v>6083.8230576403103</v>
      </c>
      <c r="M126" s="21">
        <f t="shared" si="67"/>
        <v>4.7949098290299363E-2</v>
      </c>
      <c r="N126" s="22">
        <f t="shared" si="68"/>
        <v>39689.031468280577</v>
      </c>
      <c r="O126" s="23">
        <f t="shared" si="69"/>
        <v>0.15524935550105584</v>
      </c>
      <c r="P126" s="20">
        <f t="shared" si="70"/>
        <v>86747.529810283435</v>
      </c>
      <c r="Q126" s="21">
        <f t="shared" si="71"/>
        <v>0.33932544071069964</v>
      </c>
      <c r="R126" s="22">
        <f t="shared" si="72"/>
        <v>2329.5705842043376</v>
      </c>
      <c r="S126" s="23">
        <f t="shared" si="73"/>
        <v>9.1124504280479419E-3</v>
      </c>
      <c r="U126" s="2">
        <f t="shared" si="74"/>
        <v>0</v>
      </c>
      <c r="V126" s="3">
        <f t="shared" si="75"/>
        <v>0</v>
      </c>
    </row>
    <row r="127" spans="1:22" x14ac:dyDescent="0.25">
      <c r="A127" s="1">
        <v>44559</v>
      </c>
      <c r="B127" t="s">
        <v>44</v>
      </c>
      <c r="C127">
        <v>110.08</v>
      </c>
      <c r="D127" s="2">
        <f t="shared" si="78"/>
        <v>22657.349999999991</v>
      </c>
      <c r="E127" s="2">
        <f>E126</f>
        <v>149380.89666666673</v>
      </c>
      <c r="F127" s="2">
        <f t="shared" si="60"/>
        <v>83718.83</v>
      </c>
      <c r="G127" s="19">
        <f t="shared" si="61"/>
        <v>255757.07666666672</v>
      </c>
      <c r="H127" s="20">
        <f>H126+C127</f>
        <v>126990.94480389843</v>
      </c>
      <c r="I127" s="21">
        <f t="shared" si="63"/>
        <v>0.49652954459363113</v>
      </c>
      <c r="J127" s="20">
        <f>J126</f>
        <v>120797.04174625808</v>
      </c>
      <c r="K127" s="21">
        <f t="shared" si="65"/>
        <v>0.95122563213302269</v>
      </c>
      <c r="L127" s="20">
        <f>L126+C127</f>
        <v>6193.9030576403102</v>
      </c>
      <c r="M127" s="21">
        <f t="shared" si="67"/>
        <v>4.8774367866976975E-2</v>
      </c>
      <c r="N127" s="22">
        <f>N126</f>
        <v>39689.031468280577</v>
      </c>
      <c r="O127" s="23">
        <f t="shared" si="69"/>
        <v>0.15518253487080663</v>
      </c>
      <c r="P127" s="20">
        <f>P126</f>
        <v>86747.529810283435</v>
      </c>
      <c r="Q127" s="21">
        <f t="shared" si="71"/>
        <v>0.33917939218293153</v>
      </c>
      <c r="R127" s="22">
        <f>R126</f>
        <v>2329.5705842043376</v>
      </c>
      <c r="S127" s="23">
        <f t="shared" si="73"/>
        <v>9.108528352630936E-3</v>
      </c>
      <c r="U127" s="2">
        <f t="shared" si="74"/>
        <v>0</v>
      </c>
      <c r="V127" s="3">
        <f t="shared" si="75"/>
        <v>0</v>
      </c>
    </row>
    <row r="128" spans="1:22" x14ac:dyDescent="0.25">
      <c r="A128" s="1">
        <v>44559</v>
      </c>
      <c r="B128" t="s">
        <v>45</v>
      </c>
      <c r="C128">
        <v>110.08</v>
      </c>
      <c r="D128" s="2">
        <f t="shared" si="78"/>
        <v>22767.429999999993</v>
      </c>
      <c r="E128" s="2">
        <f>E127</f>
        <v>149380.89666666673</v>
      </c>
      <c r="F128" s="2">
        <f t="shared" si="60"/>
        <v>83718.83</v>
      </c>
      <c r="G128" s="19">
        <f t="shared" si="61"/>
        <v>255867.15666666673</v>
      </c>
      <c r="H128" s="20">
        <f>H127</f>
        <v>126990.94480389843</v>
      </c>
      <c r="I128" s="21">
        <f t="shared" si="63"/>
        <v>0.49631592603867103</v>
      </c>
      <c r="J128" s="20">
        <f t="shared" si="64"/>
        <v>120797.04174625808</v>
      </c>
      <c r="K128" s="21">
        <f t="shared" si="65"/>
        <v>0.95122563213302269</v>
      </c>
      <c r="L128" s="20">
        <f t="shared" si="66"/>
        <v>6193.9030576403102</v>
      </c>
      <c r="M128" s="21">
        <f t="shared" si="67"/>
        <v>4.8774367866976975E-2</v>
      </c>
      <c r="N128" s="22">
        <f>N127+C128</f>
        <v>39799.111468280578</v>
      </c>
      <c r="O128" s="23">
        <f t="shared" si="69"/>
        <v>0.15554599498727081</v>
      </c>
      <c r="P128" s="20">
        <f>P127</f>
        <v>86747.529810283435</v>
      </c>
      <c r="Q128" s="21">
        <f t="shared" si="71"/>
        <v>0.33903346932210832</v>
      </c>
      <c r="R128" s="22">
        <f>R127</f>
        <v>2329.5705842043376</v>
      </c>
      <c r="S128" s="23">
        <f t="shared" si="73"/>
        <v>9.104609651950004E-3</v>
      </c>
      <c r="U128" s="2">
        <f t="shared" si="74"/>
        <v>0</v>
      </c>
      <c r="V128" s="3">
        <f t="shared" si="75"/>
        <v>0</v>
      </c>
    </row>
    <row r="129" spans="1:22" x14ac:dyDescent="0.25">
      <c r="A129" s="1">
        <v>44559</v>
      </c>
      <c r="B129" s="8" t="s">
        <v>39</v>
      </c>
      <c r="C129">
        <v>272.83</v>
      </c>
      <c r="D129" s="2">
        <f t="shared" si="78"/>
        <v>23040.259999999995</v>
      </c>
      <c r="E129" s="2">
        <f>E128-(2470.8/12)</f>
        <v>149174.99666666673</v>
      </c>
      <c r="F129" s="2">
        <f t="shared" si="60"/>
        <v>83718.83</v>
      </c>
      <c r="G129" s="19">
        <f t="shared" si="61"/>
        <v>255934.08666666673</v>
      </c>
      <c r="H129" s="20">
        <f t="shared" si="62"/>
        <v>127024.16322882818</v>
      </c>
      <c r="I129" s="21">
        <f t="shared" si="63"/>
        <v>0.49631592603867103</v>
      </c>
      <c r="J129" s="20">
        <f t="shared" si="64"/>
        <v>120828.63996351034</v>
      </c>
      <c r="K129" s="21">
        <f t="shared" si="65"/>
        <v>0.95122563213302269</v>
      </c>
      <c r="L129" s="20">
        <f t="shared" si="66"/>
        <v>6195.5232653177954</v>
      </c>
      <c r="M129" s="21">
        <f t="shared" si="67"/>
        <v>4.8774367866976975E-2</v>
      </c>
      <c r="N129" s="22">
        <f t="shared" si="68"/>
        <v>39809.522161725079</v>
      </c>
      <c r="O129" s="23">
        <f t="shared" si="69"/>
        <v>0.15554599498727081</v>
      </c>
      <c r="P129" s="20">
        <f t="shared" si="70"/>
        <v>86770.221320385172</v>
      </c>
      <c r="Q129" s="21">
        <f t="shared" si="71"/>
        <v>0.33903346932210832</v>
      </c>
      <c r="R129" s="22">
        <f t="shared" si="72"/>
        <v>2330.1799557283425</v>
      </c>
      <c r="S129" s="23">
        <f t="shared" si="73"/>
        <v>9.104609651950004E-3</v>
      </c>
      <c r="U129" s="2">
        <f t="shared" si="74"/>
        <v>0</v>
      </c>
      <c r="V129" s="3">
        <f t="shared" si="75"/>
        <v>0</v>
      </c>
    </row>
    <row r="130" spans="1:22" x14ac:dyDescent="0.25">
      <c r="A130" s="33">
        <v>44579</v>
      </c>
      <c r="B130" s="8" t="s">
        <v>50</v>
      </c>
      <c r="C130" s="2">
        <v>0</v>
      </c>
      <c r="D130" s="2">
        <f>D129+C130</f>
        <v>23040.259999999995</v>
      </c>
      <c r="E130" s="2">
        <f>E129</f>
        <v>149174.99666666673</v>
      </c>
      <c r="F130" s="2">
        <f>73115.98+11500</f>
        <v>84615.98</v>
      </c>
      <c r="G130" s="19">
        <f t="shared" si="61"/>
        <v>256831.23666666669</v>
      </c>
      <c r="H130" s="20">
        <f t="shared" si="62"/>
        <v>127469.43306187376</v>
      </c>
      <c r="I130" s="21">
        <f t="shared" si="63"/>
        <v>0.49631592603867103</v>
      </c>
      <c r="J130" s="20">
        <f t="shared" si="64"/>
        <v>121252.19204191888</v>
      </c>
      <c r="K130" s="21">
        <f t="shared" si="65"/>
        <v>0.95122563213302269</v>
      </c>
      <c r="L130" s="20">
        <f t="shared" si="66"/>
        <v>6217.2410199548276</v>
      </c>
      <c r="M130" s="21">
        <f t="shared" si="67"/>
        <v>4.8774367866976975E-2</v>
      </c>
      <c r="N130" s="22">
        <f t="shared" si="68"/>
        <v>39949.070251127901</v>
      </c>
      <c r="O130" s="23">
        <f t="shared" si="69"/>
        <v>0.15554599498727081</v>
      </c>
      <c r="P130" s="20">
        <f t="shared" si="70"/>
        <v>87074.385197387484</v>
      </c>
      <c r="Q130" s="21">
        <f t="shared" si="71"/>
        <v>0.33903346932210832</v>
      </c>
      <c r="R130" s="22">
        <f t="shared" si="72"/>
        <v>2338.3481562775892</v>
      </c>
      <c r="S130" s="23">
        <f t="shared" si="73"/>
        <v>9.104609651950004E-3</v>
      </c>
      <c r="U130" s="2">
        <f t="shared" si="74"/>
        <v>0</v>
      </c>
      <c r="V130" s="3">
        <f t="shared" si="75"/>
        <v>0</v>
      </c>
    </row>
    <row r="131" spans="1:22" x14ac:dyDescent="0.25">
      <c r="A131" s="1">
        <v>44586</v>
      </c>
      <c r="B131" s="2" t="s">
        <v>53</v>
      </c>
      <c r="C131" s="2">
        <v>272.83</v>
      </c>
      <c r="D131" s="2">
        <v>23313.09</v>
      </c>
      <c r="E131" s="2">
        <f>E130-(2470.8/12)</f>
        <v>148969.09666666674</v>
      </c>
      <c r="F131" s="2">
        <f t="shared" ref="F131:F152" si="81">73115.98+11500</f>
        <v>84615.98</v>
      </c>
      <c r="G131" s="19">
        <f t="shared" ref="G131:G168" si="82">D131+E131+F131</f>
        <v>256898.16666666674</v>
      </c>
      <c r="H131" s="20">
        <f t="shared" ref="H131:H168" si="83">G131*I130</f>
        <v>127502.65148680356</v>
      </c>
      <c r="I131" s="21">
        <f t="shared" ref="I131:I168" si="84">H131/G131</f>
        <v>0.49631592603867103</v>
      </c>
      <c r="J131" s="20">
        <f t="shared" ref="J131:J168" si="85">H131*K130</f>
        <v>121283.7902591712</v>
      </c>
      <c r="K131" s="21">
        <f t="shared" ref="K131:K168" si="86">J131/H131</f>
        <v>0.95122563213302269</v>
      </c>
      <c r="L131" s="20">
        <f t="shared" ref="L131:L168" si="87">H131*M130</f>
        <v>6218.8612276323156</v>
      </c>
      <c r="M131" s="21">
        <f t="shared" ref="M131:M168" si="88">L131/H131</f>
        <v>4.8774367866976975E-2</v>
      </c>
      <c r="N131" s="22">
        <f t="shared" ref="N131:N168" si="89">G131*O130</f>
        <v>39959.480944572409</v>
      </c>
      <c r="O131" s="23">
        <f t="shared" ref="O131:O168" si="90">N131/G131</f>
        <v>0.15554599498727081</v>
      </c>
      <c r="P131" s="20">
        <f t="shared" ref="P131:P168" si="91">G131*Q130</f>
        <v>87097.076707489236</v>
      </c>
      <c r="Q131" s="21">
        <f t="shared" ref="Q131:Q168" si="92">P131/G131</f>
        <v>0.33903346932210832</v>
      </c>
      <c r="R131" s="22">
        <f t="shared" ref="R131:R168" si="93">G131*S130</f>
        <v>2338.957527801595</v>
      </c>
      <c r="S131" s="23">
        <f t="shared" ref="S131:S168" si="94">R131/G131</f>
        <v>9.104609651950004E-3</v>
      </c>
      <c r="U131" s="2">
        <f t="shared" ref="U131:U168" si="95">G131-(H131+N131+P131+R131)</f>
        <v>0</v>
      </c>
      <c r="V131" s="3">
        <f t="shared" ref="V131:V168" si="96">100%-(I131+O131+Q131+S131)</f>
        <v>0</v>
      </c>
    </row>
    <row r="132" spans="1:22" x14ac:dyDescent="0.25">
      <c r="A132" s="1">
        <v>44586</v>
      </c>
      <c r="B132" s="2" t="s">
        <v>54</v>
      </c>
      <c r="C132" s="2">
        <v>1399.94</v>
      </c>
      <c r="D132" s="2">
        <v>24713.03</v>
      </c>
      <c r="E132" s="2">
        <f>E131-(12678.7/12)</f>
        <v>147912.53833333342</v>
      </c>
      <c r="F132" s="2">
        <f t="shared" si="81"/>
        <v>84615.98</v>
      </c>
      <c r="G132" s="19">
        <f t="shared" si="82"/>
        <v>257241.5483333334</v>
      </c>
      <c r="H132" s="20">
        <f t="shared" si="83"/>
        <v>127673.07727667992</v>
      </c>
      <c r="I132" s="21">
        <f t="shared" si="84"/>
        <v>0.49631592603867103</v>
      </c>
      <c r="J132" s="20">
        <f t="shared" si="85"/>
        <v>121445.90363887811</v>
      </c>
      <c r="K132" s="21">
        <f t="shared" si="86"/>
        <v>0.95122563213302269</v>
      </c>
      <c r="L132" s="20">
        <f t="shared" si="87"/>
        <v>6227.1736378017649</v>
      </c>
      <c r="M132" s="21">
        <f t="shared" si="88"/>
        <v>4.8774367866976975E-2</v>
      </c>
      <c r="N132" s="22">
        <f t="shared" si="89"/>
        <v>40012.892587574461</v>
      </c>
      <c r="O132" s="23">
        <f t="shared" si="90"/>
        <v>0.15554599498727081</v>
      </c>
      <c r="P132" s="20">
        <f t="shared" si="91"/>
        <v>87213.494585240827</v>
      </c>
      <c r="Q132" s="21">
        <f t="shared" si="92"/>
        <v>0.33903346932210832</v>
      </c>
      <c r="R132" s="22">
        <f t="shared" si="93"/>
        <v>2342.0838838382306</v>
      </c>
      <c r="S132" s="23">
        <f t="shared" si="94"/>
        <v>9.104609651950004E-3</v>
      </c>
      <c r="U132" s="2">
        <f t="shared" si="95"/>
        <v>0</v>
      </c>
      <c r="V132" s="3">
        <f t="shared" si="96"/>
        <v>0</v>
      </c>
    </row>
    <row r="133" spans="1:22" x14ac:dyDescent="0.25">
      <c r="A133" s="1">
        <v>44586</v>
      </c>
      <c r="B133" s="2" t="s">
        <v>55</v>
      </c>
      <c r="C133" s="2">
        <v>767.46</v>
      </c>
      <c r="D133" s="2">
        <v>25480.49</v>
      </c>
      <c r="E133" s="2">
        <f>E132-(6950.5/12)</f>
        <v>147333.33000000007</v>
      </c>
      <c r="F133" s="2">
        <f t="shared" si="81"/>
        <v>84615.98</v>
      </c>
      <c r="G133" s="19">
        <f t="shared" si="82"/>
        <v>257429.80000000005</v>
      </c>
      <c r="H133" s="20">
        <f t="shared" si="83"/>
        <v>127766.5095769499</v>
      </c>
      <c r="I133" s="21">
        <f t="shared" si="84"/>
        <v>0.49631592603867103</v>
      </c>
      <c r="J133" s="20">
        <f t="shared" si="85"/>
        <v>121534.77883776407</v>
      </c>
      <c r="K133" s="21">
        <f t="shared" si="86"/>
        <v>0.95122563213302269</v>
      </c>
      <c r="L133" s="20">
        <f t="shared" si="87"/>
        <v>6231.7307391857912</v>
      </c>
      <c r="M133" s="21">
        <f t="shared" si="88"/>
        <v>4.8774367866976975E-2</v>
      </c>
      <c r="N133" s="22">
        <f t="shared" si="89"/>
        <v>40042.174380374134</v>
      </c>
      <c r="O133" s="23">
        <f t="shared" si="90"/>
        <v>0.15554599498727081</v>
      </c>
      <c r="P133" s="20">
        <f t="shared" si="91"/>
        <v>87277.318200896494</v>
      </c>
      <c r="Q133" s="21">
        <f t="shared" si="92"/>
        <v>0.33903346932210832</v>
      </c>
      <c r="R133" s="22">
        <f t="shared" si="93"/>
        <v>2343.7978417795593</v>
      </c>
      <c r="S133" s="23">
        <f t="shared" si="94"/>
        <v>9.104609651950004E-3</v>
      </c>
      <c r="U133" s="2">
        <f t="shared" si="95"/>
        <v>0</v>
      </c>
      <c r="V133" s="3">
        <f t="shared" si="96"/>
        <v>0</v>
      </c>
    </row>
    <row r="134" spans="1:22" x14ac:dyDescent="0.25">
      <c r="A134" s="1">
        <v>44589</v>
      </c>
      <c r="B134" s="2" t="s">
        <v>56</v>
      </c>
      <c r="C134" s="2">
        <v>47.92</v>
      </c>
      <c r="D134" s="2">
        <v>25528.41</v>
      </c>
      <c r="E134" s="2">
        <f t="shared" ref="E134:E168" si="97">E133</f>
        <v>147333.33000000007</v>
      </c>
      <c r="F134" s="2">
        <f t="shared" si="81"/>
        <v>84615.98</v>
      </c>
      <c r="G134" s="19">
        <f t="shared" si="82"/>
        <v>257477.72000000009</v>
      </c>
      <c r="H134" s="20">
        <f t="shared" si="83"/>
        <v>127790.29303612569</v>
      </c>
      <c r="I134" s="21">
        <f t="shared" si="84"/>
        <v>0.49631592603867103</v>
      </c>
      <c r="J134" s="20">
        <f t="shared" si="85"/>
        <v>121557.40227375286</v>
      </c>
      <c r="K134" s="21">
        <f t="shared" si="86"/>
        <v>0.95122563213302258</v>
      </c>
      <c r="L134" s="20">
        <f t="shared" si="87"/>
        <v>6232.89076237278</v>
      </c>
      <c r="M134" s="21">
        <f t="shared" si="88"/>
        <v>4.8774367866976975E-2</v>
      </c>
      <c r="N134" s="22">
        <f t="shared" si="89"/>
        <v>40049.628144453935</v>
      </c>
      <c r="O134" s="23">
        <f t="shared" si="90"/>
        <v>0.15554599498727081</v>
      </c>
      <c r="P134" s="20">
        <f t="shared" si="91"/>
        <v>87293.564684746423</v>
      </c>
      <c r="Q134" s="21">
        <f t="shared" si="92"/>
        <v>0.33903346932210832</v>
      </c>
      <c r="R134" s="22">
        <f t="shared" si="93"/>
        <v>2344.2341346740814</v>
      </c>
      <c r="S134" s="23">
        <f t="shared" si="94"/>
        <v>9.104609651950004E-3</v>
      </c>
      <c r="U134" s="2">
        <f t="shared" si="95"/>
        <v>0</v>
      </c>
      <c r="V134" s="3">
        <f t="shared" si="96"/>
        <v>0</v>
      </c>
    </row>
    <row r="135" spans="1:22" x14ac:dyDescent="0.25">
      <c r="A135" s="1">
        <v>44589</v>
      </c>
      <c r="B135" s="2" t="s">
        <v>60</v>
      </c>
      <c r="C135" s="2">
        <v>110.08</v>
      </c>
      <c r="D135" s="2">
        <v>25638.49</v>
      </c>
      <c r="E135" s="2">
        <f t="shared" si="97"/>
        <v>147333.33000000007</v>
      </c>
      <c r="F135" s="2">
        <f t="shared" si="81"/>
        <v>84615.98</v>
      </c>
      <c r="G135" s="19">
        <f t="shared" si="82"/>
        <v>257587.80000000005</v>
      </c>
      <c r="H135" s="20">
        <f>H134</f>
        <v>127790.29303612569</v>
      </c>
      <c r="I135" s="21">
        <f t="shared" si="84"/>
        <v>0.49610382570962469</v>
      </c>
      <c r="J135" s="20">
        <f t="shared" si="85"/>
        <v>121557.40227375286</v>
      </c>
      <c r="K135" s="21">
        <f t="shared" si="86"/>
        <v>0.95122563213302258</v>
      </c>
      <c r="L135" s="20">
        <f t="shared" si="87"/>
        <v>6232.89076237278</v>
      </c>
      <c r="M135" s="21">
        <f t="shared" si="88"/>
        <v>4.8774367866976975E-2</v>
      </c>
      <c r="N135" s="22">
        <f>N134</f>
        <v>40049.628144453935</v>
      </c>
      <c r="O135" s="23">
        <f t="shared" si="90"/>
        <v>0.15547952249467531</v>
      </c>
      <c r="P135" s="20">
        <f t="shared" ref="P135:P141" si="98">P134</f>
        <v>87293.564684746423</v>
      </c>
      <c r="Q135" s="21">
        <f t="shared" si="92"/>
        <v>0.33888858356159107</v>
      </c>
      <c r="R135" s="22">
        <f>R134+C135</f>
        <v>2454.3141346740813</v>
      </c>
      <c r="S135" s="23">
        <f t="shared" si="94"/>
        <v>9.5280682341092274E-3</v>
      </c>
      <c r="U135" s="2">
        <f t="shared" si="95"/>
        <v>0</v>
      </c>
      <c r="V135" s="3">
        <f t="shared" si="96"/>
        <v>0</v>
      </c>
    </row>
    <row r="136" spans="1:22" x14ac:dyDescent="0.25">
      <c r="A136" s="1">
        <v>44589</v>
      </c>
      <c r="B136" s="2" t="s">
        <v>61</v>
      </c>
      <c r="C136" s="2">
        <v>146.75</v>
      </c>
      <c r="D136" s="2">
        <v>25785.24</v>
      </c>
      <c r="E136" s="2">
        <f t="shared" si="97"/>
        <v>147333.33000000007</v>
      </c>
      <c r="F136" s="2">
        <f t="shared" si="81"/>
        <v>84615.98</v>
      </c>
      <c r="G136" s="19">
        <f t="shared" si="82"/>
        <v>257734.55000000005</v>
      </c>
      <c r="H136" s="20">
        <f>H135+C136</f>
        <v>127937.04303612569</v>
      </c>
      <c r="I136" s="21">
        <f t="shared" si="84"/>
        <v>0.49639073626770513</v>
      </c>
      <c r="J136" s="20">
        <f>J135</f>
        <v>121557.40227375286</v>
      </c>
      <c r="K136" s="21">
        <f t="shared" si="86"/>
        <v>0.9501345301487748</v>
      </c>
      <c r="L136" s="20">
        <f>L135+C136</f>
        <v>6379.64076237278</v>
      </c>
      <c r="M136" s="21">
        <f t="shared" si="88"/>
        <v>4.9865469851224836E-2</v>
      </c>
      <c r="N136" s="22">
        <f>N135</f>
        <v>40049.628144453935</v>
      </c>
      <c r="O136" s="23">
        <f t="shared" si="90"/>
        <v>0.15539099489941852</v>
      </c>
      <c r="P136" s="20">
        <f t="shared" si="98"/>
        <v>87293.564684746423</v>
      </c>
      <c r="Q136" s="21">
        <f t="shared" si="92"/>
        <v>0.33869562573099499</v>
      </c>
      <c r="R136" s="22">
        <f>R135</f>
        <v>2454.3141346740813</v>
      </c>
      <c r="S136" s="23">
        <f t="shared" si="94"/>
        <v>9.5226431018816879E-3</v>
      </c>
      <c r="U136" s="2">
        <f t="shared" si="95"/>
        <v>0</v>
      </c>
      <c r="V136" s="3">
        <f t="shared" si="96"/>
        <v>0</v>
      </c>
    </row>
    <row r="137" spans="1:22" x14ac:dyDescent="0.25">
      <c r="A137" s="1">
        <v>44589</v>
      </c>
      <c r="B137" s="2" t="s">
        <v>62</v>
      </c>
      <c r="C137" s="2">
        <v>146.75</v>
      </c>
      <c r="D137" s="2">
        <v>25931.99</v>
      </c>
      <c r="E137" s="2">
        <f t="shared" si="97"/>
        <v>147333.33000000007</v>
      </c>
      <c r="F137" s="2">
        <f t="shared" si="81"/>
        <v>84615.98</v>
      </c>
      <c r="G137" s="19">
        <f t="shared" si="82"/>
        <v>257881.30000000005</v>
      </c>
      <c r="H137" s="20">
        <f>H136</f>
        <v>127937.04303612569</v>
      </c>
      <c r="I137" s="21">
        <f t="shared" si="84"/>
        <v>0.49610826002554531</v>
      </c>
      <c r="J137" s="20">
        <f t="shared" si="85"/>
        <v>121557.40227375286</v>
      </c>
      <c r="K137" s="21">
        <f t="shared" si="86"/>
        <v>0.9501345301487748</v>
      </c>
      <c r="L137" s="20">
        <f t="shared" si="87"/>
        <v>6379.64076237278</v>
      </c>
      <c r="M137" s="21">
        <f t="shared" si="88"/>
        <v>4.9865469851224836E-2</v>
      </c>
      <c r="N137" s="22">
        <f>N136+C137</f>
        <v>40196.378144453935</v>
      </c>
      <c r="O137" s="23">
        <f t="shared" si="90"/>
        <v>0.15587162832068058</v>
      </c>
      <c r="P137" s="20">
        <f t="shared" si="98"/>
        <v>87293.564684746423</v>
      </c>
      <c r="Q137" s="21">
        <f t="shared" si="92"/>
        <v>0.3385028875096659</v>
      </c>
      <c r="R137" s="22">
        <f>R136</f>
        <v>2454.3141346740813</v>
      </c>
      <c r="S137" s="23">
        <f t="shared" si="94"/>
        <v>9.5172241441084746E-3</v>
      </c>
      <c r="U137" s="2">
        <f t="shared" si="95"/>
        <v>0</v>
      </c>
      <c r="V137" s="3">
        <f t="shared" si="96"/>
        <v>0</v>
      </c>
    </row>
    <row r="138" spans="1:22" x14ac:dyDescent="0.25">
      <c r="A138" s="1">
        <v>44589</v>
      </c>
      <c r="B138" s="2" t="s">
        <v>66</v>
      </c>
      <c r="C138" s="2">
        <v>110.08</v>
      </c>
      <c r="D138" s="2">
        <v>26042.07</v>
      </c>
      <c r="E138" s="2">
        <f t="shared" si="97"/>
        <v>147333.33000000007</v>
      </c>
      <c r="F138" s="2">
        <f t="shared" si="81"/>
        <v>84615.98</v>
      </c>
      <c r="G138" s="19">
        <f t="shared" si="82"/>
        <v>257991.38000000006</v>
      </c>
      <c r="H138" s="20">
        <f>H137+C138</f>
        <v>128047.12303612569</v>
      </c>
      <c r="I138" s="21">
        <f t="shared" si="84"/>
        <v>0.49632326101796759</v>
      </c>
      <c r="J138" s="20">
        <f>J137</f>
        <v>121557.40227375286</v>
      </c>
      <c r="K138" s="21">
        <f t="shared" si="86"/>
        <v>0.9493177151622384</v>
      </c>
      <c r="L138" s="20">
        <f>L137+C138</f>
        <v>6489.72076237278</v>
      </c>
      <c r="M138" s="21">
        <f t="shared" si="88"/>
        <v>5.068228483776123E-2</v>
      </c>
      <c r="N138" s="22">
        <f>N137</f>
        <v>40196.378144453935</v>
      </c>
      <c r="O138" s="23">
        <f t="shared" si="90"/>
        <v>0.15580512087052648</v>
      </c>
      <c r="P138" s="20">
        <f t="shared" si="98"/>
        <v>87293.564684746423</v>
      </c>
      <c r="Q138" s="21">
        <f t="shared" si="92"/>
        <v>0.33835845478537463</v>
      </c>
      <c r="R138" s="22">
        <f>R137</f>
        <v>2454.3141346740813</v>
      </c>
      <c r="S138" s="23">
        <f t="shared" si="94"/>
        <v>9.5131633261315972E-3</v>
      </c>
      <c r="U138" s="2">
        <f t="shared" si="95"/>
        <v>0</v>
      </c>
      <c r="V138" s="3">
        <f t="shared" si="96"/>
        <v>0</v>
      </c>
    </row>
    <row r="139" spans="1:22" x14ac:dyDescent="0.25">
      <c r="A139" s="1">
        <v>44589</v>
      </c>
      <c r="B139" s="2" t="s">
        <v>63</v>
      </c>
      <c r="C139" s="2">
        <v>146.75</v>
      </c>
      <c r="D139" s="2">
        <v>26188.82</v>
      </c>
      <c r="E139" s="2">
        <f t="shared" si="97"/>
        <v>147333.33000000007</v>
      </c>
      <c r="F139" s="2">
        <f t="shared" si="81"/>
        <v>84615.98</v>
      </c>
      <c r="G139" s="19">
        <f t="shared" si="82"/>
        <v>258138.13000000006</v>
      </c>
      <c r="H139" s="20">
        <f>H138</f>
        <v>128047.12303612569</v>
      </c>
      <c r="I139" s="21">
        <f t="shared" si="84"/>
        <v>0.49604110417986547</v>
      </c>
      <c r="J139" s="20">
        <f t="shared" si="85"/>
        <v>121557.40227375286</v>
      </c>
      <c r="K139" s="21">
        <f t="shared" si="86"/>
        <v>0.9493177151622384</v>
      </c>
      <c r="L139" s="20">
        <f t="shared" si="87"/>
        <v>6489.72076237278</v>
      </c>
      <c r="M139" s="21">
        <f t="shared" si="88"/>
        <v>5.068228483776123E-2</v>
      </c>
      <c r="N139" s="22">
        <f>N138</f>
        <v>40196.378144453935</v>
      </c>
      <c r="O139" s="23">
        <f t="shared" si="90"/>
        <v>0.15571654658090969</v>
      </c>
      <c r="P139" s="20">
        <f t="shared" si="98"/>
        <v>87293.564684746423</v>
      </c>
      <c r="Q139" s="21">
        <f t="shared" si="92"/>
        <v>0.33816610000524294</v>
      </c>
      <c r="R139" s="22">
        <f>R138+C139</f>
        <v>2601.0641346740813</v>
      </c>
      <c r="S139" s="23">
        <f t="shared" si="94"/>
        <v>1.0076249233982135E-2</v>
      </c>
      <c r="U139" s="2">
        <f t="shared" si="95"/>
        <v>0</v>
      </c>
      <c r="V139" s="3">
        <f t="shared" si="96"/>
        <v>0</v>
      </c>
    </row>
    <row r="140" spans="1:22" s="30" customFormat="1" x14ac:dyDescent="0.25">
      <c r="A140" s="31">
        <v>44589</v>
      </c>
      <c r="B140" s="32" t="s">
        <v>64</v>
      </c>
      <c r="C140" s="32">
        <v>110.08</v>
      </c>
      <c r="D140" s="32">
        <v>26298.9</v>
      </c>
      <c r="E140" s="2">
        <f t="shared" si="97"/>
        <v>147333.33000000007</v>
      </c>
      <c r="F140" s="2">
        <f t="shared" si="81"/>
        <v>84615.98</v>
      </c>
      <c r="G140" s="19">
        <f t="shared" si="82"/>
        <v>258248.21000000008</v>
      </c>
      <c r="H140" s="20">
        <f>H139</f>
        <v>128047.12303612569</v>
      </c>
      <c r="I140" s="21">
        <f t="shared" si="84"/>
        <v>0.49582966339292595</v>
      </c>
      <c r="J140" s="20">
        <f t="shared" si="85"/>
        <v>121557.40227375286</v>
      </c>
      <c r="K140" s="21">
        <f t="shared" si="86"/>
        <v>0.9493177151622384</v>
      </c>
      <c r="L140" s="20">
        <f t="shared" si="87"/>
        <v>6489.72076237278</v>
      </c>
      <c r="M140" s="21">
        <f t="shared" si="88"/>
        <v>5.068228483776123E-2</v>
      </c>
      <c r="N140" s="22">
        <f>N139+C140</f>
        <v>40306.458144453936</v>
      </c>
      <c r="O140" s="23">
        <f t="shared" si="90"/>
        <v>0.15607642796228452</v>
      </c>
      <c r="P140" s="20">
        <f t="shared" si="98"/>
        <v>87293.564684746423</v>
      </c>
      <c r="Q140" s="21">
        <f t="shared" si="92"/>
        <v>0.33802195447839267</v>
      </c>
      <c r="R140" s="22">
        <f>R139</f>
        <v>2601.0641346740813</v>
      </c>
      <c r="S140" s="23">
        <f t="shared" si="94"/>
        <v>1.007195416639705E-2</v>
      </c>
      <c r="T140"/>
      <c r="U140" s="2">
        <f t="shared" si="95"/>
        <v>0</v>
      </c>
      <c r="V140" s="3">
        <f t="shared" si="96"/>
        <v>0</v>
      </c>
    </row>
    <row r="141" spans="1:22" x14ac:dyDescent="0.25">
      <c r="A141" s="1">
        <v>44599</v>
      </c>
      <c r="B141" s="2" t="s">
        <v>69</v>
      </c>
      <c r="C141" s="2">
        <v>48306.239999999998</v>
      </c>
      <c r="D141" s="2">
        <v>74605.14</v>
      </c>
      <c r="E141" s="2">
        <f t="shared" si="97"/>
        <v>147333.33000000007</v>
      </c>
      <c r="F141" s="2">
        <f t="shared" si="81"/>
        <v>84615.98</v>
      </c>
      <c r="G141" s="19">
        <f t="shared" si="82"/>
        <v>306554.45000000007</v>
      </c>
      <c r="H141" s="20">
        <f>H140+C141</f>
        <v>176353.36303612569</v>
      </c>
      <c r="I141" s="21">
        <f t="shared" si="84"/>
        <v>0.57527582142789202</v>
      </c>
      <c r="J141" s="20">
        <f>J140+C141</f>
        <v>169863.64227375286</v>
      </c>
      <c r="K141" s="21">
        <f t="shared" si="86"/>
        <v>0.96320047063098291</v>
      </c>
      <c r="L141" s="20">
        <f>L140</f>
        <v>6489.72076237278</v>
      </c>
      <c r="M141" s="21">
        <f t="shared" si="88"/>
        <v>3.6799529369016745E-2</v>
      </c>
      <c r="N141" s="22">
        <f>N140</f>
        <v>40306.458144453936</v>
      </c>
      <c r="O141" s="23">
        <f t="shared" si="90"/>
        <v>0.13148221513161504</v>
      </c>
      <c r="P141" s="20">
        <f t="shared" si="98"/>
        <v>87293.564684746423</v>
      </c>
      <c r="Q141" s="21">
        <f t="shared" si="92"/>
        <v>0.28475712776228301</v>
      </c>
      <c r="R141" s="22">
        <f>R140</f>
        <v>2601.0641346740813</v>
      </c>
      <c r="S141" s="23">
        <f t="shared" si="94"/>
        <v>8.4848356782101213E-3</v>
      </c>
      <c r="U141" s="2">
        <f t="shared" si="95"/>
        <v>0</v>
      </c>
      <c r="V141" s="3">
        <f t="shared" si="96"/>
        <v>0</v>
      </c>
    </row>
    <row r="142" spans="1:22" x14ac:dyDescent="0.25">
      <c r="A142" s="1">
        <v>44617</v>
      </c>
      <c r="B142" s="2" t="s">
        <v>55</v>
      </c>
      <c r="C142" s="2">
        <v>767.46</v>
      </c>
      <c r="D142" s="2">
        <v>75372.600000000006</v>
      </c>
      <c r="E142" s="2">
        <f>E141-(6950.5/12)</f>
        <v>146754.12166666673</v>
      </c>
      <c r="F142" s="2">
        <f t="shared" si="81"/>
        <v>84615.98</v>
      </c>
      <c r="G142" s="19">
        <f t="shared" si="82"/>
        <v>306742.70166666672</v>
      </c>
      <c r="H142" s="20">
        <f t="shared" si="83"/>
        <v>176461.65966830251</v>
      </c>
      <c r="I142" s="21">
        <f t="shared" si="84"/>
        <v>0.57527582142789202</v>
      </c>
      <c r="J142" s="20">
        <f t="shared" si="85"/>
        <v>169967.95364083332</v>
      </c>
      <c r="K142" s="21">
        <f t="shared" si="86"/>
        <v>0.96320047063098291</v>
      </c>
      <c r="L142" s="20">
        <f t="shared" si="87"/>
        <v>6493.7060274691357</v>
      </c>
      <c r="M142" s="21">
        <f t="shared" si="88"/>
        <v>3.6799529369016745E-2</v>
      </c>
      <c r="N142" s="22">
        <f t="shared" si="89"/>
        <v>40331.209890589482</v>
      </c>
      <c r="O142" s="23">
        <f t="shared" si="90"/>
        <v>0.13148221513161504</v>
      </c>
      <c r="P142" s="20">
        <f t="shared" si="91"/>
        <v>87347.170688642873</v>
      </c>
      <c r="Q142" s="21">
        <f t="shared" si="92"/>
        <v>0.28475712776228301</v>
      </c>
      <c r="R142" s="22">
        <f t="shared" si="93"/>
        <v>2602.6614191318972</v>
      </c>
      <c r="S142" s="23">
        <f t="shared" si="94"/>
        <v>8.4848356782101213E-3</v>
      </c>
      <c r="U142" s="2">
        <f t="shared" si="95"/>
        <v>0</v>
      </c>
      <c r="V142" s="3">
        <f t="shared" si="96"/>
        <v>0</v>
      </c>
    </row>
    <row r="143" spans="1:22" x14ac:dyDescent="0.25">
      <c r="A143" s="1">
        <v>44617</v>
      </c>
      <c r="B143" s="2" t="s">
        <v>54</v>
      </c>
      <c r="C143" s="2">
        <v>1399.94</v>
      </c>
      <c r="D143" s="2">
        <v>76772.539999999994</v>
      </c>
      <c r="E143" s="2">
        <f>E142-(12678.7/12)</f>
        <v>145697.56333333341</v>
      </c>
      <c r="F143" s="2">
        <f t="shared" si="81"/>
        <v>84615.98</v>
      </c>
      <c r="G143" s="19">
        <f t="shared" si="82"/>
        <v>307086.08333333337</v>
      </c>
      <c r="H143" s="20">
        <f t="shared" si="83"/>
        <v>176659.19883865747</v>
      </c>
      <c r="I143" s="21">
        <f t="shared" si="84"/>
        <v>0.57527582142789202</v>
      </c>
      <c r="J143" s="20">
        <f t="shared" si="85"/>
        <v>170158.22346268725</v>
      </c>
      <c r="K143" s="21">
        <f t="shared" si="86"/>
        <v>0.96320047063098291</v>
      </c>
      <c r="L143" s="20">
        <f t="shared" si="87"/>
        <v>6500.9753759701443</v>
      </c>
      <c r="M143" s="21">
        <f t="shared" si="88"/>
        <v>3.6799529369016745E-2</v>
      </c>
      <c r="N143" s="22">
        <f t="shared" si="89"/>
        <v>40376.358472758402</v>
      </c>
      <c r="O143" s="23">
        <f t="shared" si="90"/>
        <v>0.13148221513161504</v>
      </c>
      <c r="P143" s="20">
        <f t="shared" si="91"/>
        <v>87444.951065769099</v>
      </c>
      <c r="Q143" s="21">
        <f t="shared" si="92"/>
        <v>0.28475712776228301</v>
      </c>
      <c r="R143" s="22">
        <f t="shared" si="93"/>
        <v>2605.5749561484736</v>
      </c>
      <c r="S143" s="23">
        <f t="shared" si="94"/>
        <v>8.4848356782101213E-3</v>
      </c>
      <c r="U143" s="2">
        <f t="shared" si="95"/>
        <v>0</v>
      </c>
      <c r="V143" s="3">
        <f t="shared" si="96"/>
        <v>0</v>
      </c>
    </row>
    <row r="144" spans="1:22" x14ac:dyDescent="0.25">
      <c r="A144" s="1">
        <v>44617</v>
      </c>
      <c r="B144" s="2" t="s">
        <v>53</v>
      </c>
      <c r="C144" s="2">
        <v>272.83</v>
      </c>
      <c r="D144" s="2">
        <v>77045.37</v>
      </c>
      <c r="E144" s="2">
        <f>E143-(2470.8/12)</f>
        <v>145491.66333333342</v>
      </c>
      <c r="F144" s="2">
        <f t="shared" si="81"/>
        <v>84615.98</v>
      </c>
      <c r="G144" s="19">
        <f t="shared" si="82"/>
        <v>307153.01333333342</v>
      </c>
      <c r="H144" s="20">
        <f t="shared" si="83"/>
        <v>176697.70204938567</v>
      </c>
      <c r="I144" s="21">
        <f t="shared" si="84"/>
        <v>0.57527582142789202</v>
      </c>
      <c r="J144" s="20">
        <f t="shared" si="85"/>
        <v>170195.30977338148</v>
      </c>
      <c r="K144" s="21">
        <f t="shared" si="86"/>
        <v>0.96320047063098302</v>
      </c>
      <c r="L144" s="20">
        <f t="shared" si="87"/>
        <v>6502.3922760041387</v>
      </c>
      <c r="M144" s="21">
        <f t="shared" si="88"/>
        <v>3.6799529369016745E-2</v>
      </c>
      <c r="N144" s="22">
        <f t="shared" si="89"/>
        <v>40385.158577417169</v>
      </c>
      <c r="O144" s="23">
        <f t="shared" si="90"/>
        <v>0.13148221513161504</v>
      </c>
      <c r="P144" s="20">
        <f t="shared" si="91"/>
        <v>87464.009860330247</v>
      </c>
      <c r="Q144" s="21">
        <f t="shared" si="92"/>
        <v>0.28475712776228301</v>
      </c>
      <c r="R144" s="22">
        <f t="shared" si="93"/>
        <v>2606.1428462004164</v>
      </c>
      <c r="S144" s="23">
        <f t="shared" si="94"/>
        <v>8.4848356782101213E-3</v>
      </c>
      <c r="U144" s="2">
        <f t="shared" si="95"/>
        <v>0</v>
      </c>
      <c r="V144" s="3">
        <f t="shared" si="96"/>
        <v>0</v>
      </c>
    </row>
    <row r="145" spans="1:22" x14ac:dyDescent="0.25">
      <c r="A145" s="1">
        <v>44620</v>
      </c>
      <c r="B145" s="2" t="s">
        <v>60</v>
      </c>
      <c r="C145" s="2">
        <v>110.08</v>
      </c>
      <c r="D145" s="2">
        <v>77155.45</v>
      </c>
      <c r="E145" s="2">
        <f t="shared" si="97"/>
        <v>145491.66333333342</v>
      </c>
      <c r="F145" s="2">
        <f t="shared" si="81"/>
        <v>84615.98</v>
      </c>
      <c r="G145" s="19">
        <f t="shared" si="82"/>
        <v>307263.09333333338</v>
      </c>
      <c r="H145" s="20">
        <f>H144</f>
        <v>176697.70204938567</v>
      </c>
      <c r="I145" s="21">
        <f t="shared" si="84"/>
        <v>0.57506972325405747</v>
      </c>
      <c r="J145" s="20">
        <f t="shared" si="85"/>
        <v>170195.30977338148</v>
      </c>
      <c r="K145" s="21">
        <f t="shared" si="86"/>
        <v>0.96320047063098302</v>
      </c>
      <c r="L145" s="20">
        <f t="shared" si="87"/>
        <v>6502.3922760041387</v>
      </c>
      <c r="M145" s="21">
        <f t="shared" si="88"/>
        <v>3.6799529369016745E-2</v>
      </c>
      <c r="N145" s="22">
        <f>N144</f>
        <v>40385.158577417169</v>
      </c>
      <c r="O145" s="23">
        <f t="shared" si="90"/>
        <v>0.13143511034566543</v>
      </c>
      <c r="P145" s="20">
        <f t="shared" ref="P145:P150" si="99">P144</f>
        <v>87464.009860330247</v>
      </c>
      <c r="Q145" s="21">
        <f t="shared" si="92"/>
        <v>0.28465511074395516</v>
      </c>
      <c r="R145" s="22">
        <f>R144+C145</f>
        <v>2716.2228462004164</v>
      </c>
      <c r="S145" s="23">
        <f t="shared" si="94"/>
        <v>8.8400556563222859E-3</v>
      </c>
      <c r="U145" s="2">
        <f t="shared" si="95"/>
        <v>0</v>
      </c>
      <c r="V145" s="3">
        <f t="shared" si="96"/>
        <v>0</v>
      </c>
    </row>
    <row r="146" spans="1:22" x14ac:dyDescent="0.25">
      <c r="A146" s="1">
        <v>44620</v>
      </c>
      <c r="B146" s="2" t="s">
        <v>66</v>
      </c>
      <c r="C146" s="2">
        <v>110.08</v>
      </c>
      <c r="D146" s="2">
        <v>77265.53</v>
      </c>
      <c r="E146" s="2">
        <f t="shared" si="97"/>
        <v>145491.66333333342</v>
      </c>
      <c r="F146" s="2">
        <f t="shared" si="81"/>
        <v>84615.98</v>
      </c>
      <c r="G146" s="19">
        <f t="shared" si="82"/>
        <v>307373.1733333334</v>
      </c>
      <c r="H146" s="20">
        <f>H145+C146</f>
        <v>176807.78204938566</v>
      </c>
      <c r="I146" s="21">
        <f t="shared" si="84"/>
        <v>0.57522190414986207</v>
      </c>
      <c r="J146" s="20">
        <f>J145</f>
        <v>170195.30977338148</v>
      </c>
      <c r="K146" s="21">
        <f t="shared" si="86"/>
        <v>0.96260078487859102</v>
      </c>
      <c r="L146" s="20">
        <f>L145+C146</f>
        <v>6612.4722760041386</v>
      </c>
      <c r="M146" s="21">
        <f t="shared" si="88"/>
        <v>3.739921512140882E-2</v>
      </c>
      <c r="N146" s="22">
        <f>N145</f>
        <v>40385.158577417169</v>
      </c>
      <c r="O146" s="23">
        <f t="shared" si="90"/>
        <v>0.13138803929912629</v>
      </c>
      <c r="P146" s="20">
        <f t="shared" si="99"/>
        <v>87464.009860330247</v>
      </c>
      <c r="Q146" s="21">
        <f t="shared" si="92"/>
        <v>0.28455316679663251</v>
      </c>
      <c r="R146" s="22">
        <f>R145</f>
        <v>2716.2228462004164</v>
      </c>
      <c r="S146" s="23">
        <f t="shared" si="94"/>
        <v>8.8368897543793963E-3</v>
      </c>
      <c r="U146" s="2">
        <f t="shared" si="95"/>
        <v>0</v>
      </c>
      <c r="V146" s="3">
        <f t="shared" si="96"/>
        <v>0</v>
      </c>
    </row>
    <row r="147" spans="1:22" x14ac:dyDescent="0.25">
      <c r="A147" s="1">
        <v>44621</v>
      </c>
      <c r="B147" s="2" t="s">
        <v>65</v>
      </c>
      <c r="C147" s="2">
        <v>-600</v>
      </c>
      <c r="D147" s="2">
        <v>76665.53</v>
      </c>
      <c r="E147" s="2">
        <f t="shared" si="97"/>
        <v>145491.66333333342</v>
      </c>
      <c r="F147" s="2">
        <f t="shared" si="81"/>
        <v>84615.98</v>
      </c>
      <c r="G147" s="19">
        <f t="shared" si="82"/>
        <v>306773.1733333334</v>
      </c>
      <c r="H147" s="20">
        <f>H146+C147</f>
        <v>176207.78204938566</v>
      </c>
      <c r="I147" s="21">
        <f t="shared" si="84"/>
        <v>0.57439110511114322</v>
      </c>
      <c r="J147" s="20">
        <f t="shared" si="85"/>
        <v>169617.74930245432</v>
      </c>
      <c r="K147" s="21">
        <f t="shared" si="86"/>
        <v>0.96260078487859091</v>
      </c>
      <c r="L147" s="20">
        <f t="shared" si="87"/>
        <v>6590.0327469312933</v>
      </c>
      <c r="M147" s="21">
        <f t="shared" si="88"/>
        <v>3.739921512140882E-2</v>
      </c>
      <c r="N147" s="22">
        <f>N146</f>
        <v>40385.158577417169</v>
      </c>
      <c r="O147" s="23">
        <f t="shared" si="90"/>
        <v>0.13164501360598271</v>
      </c>
      <c r="P147" s="20">
        <f t="shared" si="99"/>
        <v>87464.009860330247</v>
      </c>
      <c r="Q147" s="21">
        <f t="shared" si="92"/>
        <v>0.28510970796424123</v>
      </c>
      <c r="R147" s="22">
        <f>R146</f>
        <v>2716.2228462004164</v>
      </c>
      <c r="S147" s="23">
        <f t="shared" si="94"/>
        <v>8.8541733186331285E-3</v>
      </c>
      <c r="U147" s="2">
        <f t="shared" si="95"/>
        <v>0</v>
      </c>
      <c r="V147" s="3">
        <f t="shared" si="96"/>
        <v>0</v>
      </c>
    </row>
    <row r="148" spans="1:22" x14ac:dyDescent="0.25">
      <c r="A148" s="1">
        <v>44620</v>
      </c>
      <c r="B148" s="2" t="s">
        <v>62</v>
      </c>
      <c r="C148" s="2">
        <v>146.75</v>
      </c>
      <c r="D148" s="2">
        <v>76812.28</v>
      </c>
      <c r="E148" s="2">
        <f t="shared" si="97"/>
        <v>145491.66333333342</v>
      </c>
      <c r="F148" s="2">
        <f t="shared" si="81"/>
        <v>84615.98</v>
      </c>
      <c r="G148" s="19">
        <f t="shared" si="82"/>
        <v>306919.9233333334</v>
      </c>
      <c r="H148" s="20">
        <f>H147</f>
        <v>176207.78204938566</v>
      </c>
      <c r="I148" s="21">
        <f t="shared" si="84"/>
        <v>0.57411646704346875</v>
      </c>
      <c r="J148" s="20">
        <f t="shared" si="85"/>
        <v>169617.74930245432</v>
      </c>
      <c r="K148" s="21">
        <f t="shared" si="86"/>
        <v>0.96260078487859091</v>
      </c>
      <c r="L148" s="20">
        <f t="shared" si="87"/>
        <v>6590.0327469312933</v>
      </c>
      <c r="M148" s="21">
        <f t="shared" si="88"/>
        <v>3.739921512140882E-2</v>
      </c>
      <c r="N148" s="22">
        <f>N147+C148</f>
        <v>40531.908577417169</v>
      </c>
      <c r="O148" s="23">
        <f t="shared" si="90"/>
        <v>0.13206020690092865</v>
      </c>
      <c r="P148" s="20">
        <f t="shared" si="99"/>
        <v>87464.009860330247</v>
      </c>
      <c r="Q148" s="21">
        <f t="shared" si="92"/>
        <v>0.28497338625143309</v>
      </c>
      <c r="R148" s="22">
        <f>R147</f>
        <v>2716.2228462004164</v>
      </c>
      <c r="S148" s="23">
        <f t="shared" si="94"/>
        <v>8.8499398041698187E-3</v>
      </c>
      <c r="U148" s="2">
        <f t="shared" si="95"/>
        <v>0</v>
      </c>
      <c r="V148" s="3">
        <f t="shared" si="96"/>
        <v>0</v>
      </c>
    </row>
    <row r="149" spans="1:22" x14ac:dyDescent="0.25">
      <c r="A149" s="1">
        <v>44620</v>
      </c>
      <c r="B149" s="2" t="s">
        <v>63</v>
      </c>
      <c r="C149" s="2">
        <v>146.75</v>
      </c>
      <c r="D149" s="2">
        <v>76959.03</v>
      </c>
      <c r="E149" s="2">
        <f t="shared" si="97"/>
        <v>145491.66333333342</v>
      </c>
      <c r="F149" s="2">
        <f t="shared" si="81"/>
        <v>84615.98</v>
      </c>
      <c r="G149" s="19">
        <f t="shared" si="82"/>
        <v>307066.6733333334</v>
      </c>
      <c r="H149" s="20">
        <f>H148</f>
        <v>176207.78204938566</v>
      </c>
      <c r="I149" s="21">
        <f t="shared" si="84"/>
        <v>0.57384209147993381</v>
      </c>
      <c r="J149" s="20">
        <f t="shared" si="85"/>
        <v>169617.74930245432</v>
      </c>
      <c r="K149" s="21">
        <f t="shared" si="86"/>
        <v>0.96260078487859091</v>
      </c>
      <c r="L149" s="20">
        <f t="shared" si="87"/>
        <v>6590.0327469312933</v>
      </c>
      <c r="M149" s="21">
        <f t="shared" si="88"/>
        <v>3.739921512140882E-2</v>
      </c>
      <c r="N149" s="22">
        <f>N148</f>
        <v>40531.908577417169</v>
      </c>
      <c r="O149" s="23">
        <f t="shared" si="90"/>
        <v>0.13199709410802171</v>
      </c>
      <c r="P149" s="20">
        <f t="shared" si="99"/>
        <v>87464.009860330247</v>
      </c>
      <c r="Q149" s="21">
        <f t="shared" si="92"/>
        <v>0.2848371948374368</v>
      </c>
      <c r="R149" s="22">
        <f>R148+C149</f>
        <v>2862.9728462004164</v>
      </c>
      <c r="S149" s="23">
        <f t="shared" si="94"/>
        <v>9.3236195746079636E-3</v>
      </c>
      <c r="U149" s="2">
        <f t="shared" si="95"/>
        <v>0</v>
      </c>
      <c r="V149" s="3">
        <f t="shared" si="96"/>
        <v>0</v>
      </c>
    </row>
    <row r="150" spans="1:22" x14ac:dyDescent="0.25">
      <c r="A150" s="1">
        <v>44620</v>
      </c>
      <c r="B150" s="2" t="s">
        <v>64</v>
      </c>
      <c r="C150" s="2">
        <v>110.08</v>
      </c>
      <c r="D150" s="2">
        <v>77069.11</v>
      </c>
      <c r="E150" s="2">
        <f t="shared" si="97"/>
        <v>145491.66333333342</v>
      </c>
      <c r="F150" s="2">
        <f t="shared" si="81"/>
        <v>84615.98</v>
      </c>
      <c r="G150" s="19">
        <f t="shared" si="82"/>
        <v>307176.75333333341</v>
      </c>
      <c r="H150" s="20">
        <f>H149</f>
        <v>176207.78204938566</v>
      </c>
      <c r="I150" s="21">
        <f t="shared" si="84"/>
        <v>0.57363644916896905</v>
      </c>
      <c r="J150" s="20">
        <f t="shared" si="85"/>
        <v>169617.74930245432</v>
      </c>
      <c r="K150" s="21">
        <f t="shared" si="86"/>
        <v>0.96260078487859091</v>
      </c>
      <c r="L150" s="20">
        <f t="shared" si="87"/>
        <v>6590.0327469312933</v>
      </c>
      <c r="M150" s="21">
        <f t="shared" si="88"/>
        <v>3.739921512140882E-2</v>
      </c>
      <c r="N150" s="22">
        <f>N149+C150</f>
        <v>40641.988577417171</v>
      </c>
      <c r="O150" s="23">
        <f t="shared" si="90"/>
        <v>0.13230815202123855</v>
      </c>
      <c r="P150" s="20">
        <f t="shared" si="99"/>
        <v>87464.009860330247</v>
      </c>
      <c r="Q150" s="21">
        <f t="shared" si="92"/>
        <v>0.28473512045170463</v>
      </c>
      <c r="R150" s="22">
        <f>R149</f>
        <v>2862.9728462004164</v>
      </c>
      <c r="S150" s="23">
        <f t="shared" si="94"/>
        <v>9.3202783580880431E-3</v>
      </c>
      <c r="U150" s="2">
        <f t="shared" si="95"/>
        <v>0</v>
      </c>
      <c r="V150" s="3">
        <f t="shared" si="96"/>
        <v>0</v>
      </c>
    </row>
    <row r="151" spans="1:22" x14ac:dyDescent="0.25">
      <c r="A151" s="1">
        <v>44620</v>
      </c>
      <c r="B151" s="2" t="s">
        <v>56</v>
      </c>
      <c r="C151" s="2">
        <v>47.92</v>
      </c>
      <c r="D151" s="2">
        <v>77117.03</v>
      </c>
      <c r="E151" s="2">
        <f t="shared" si="97"/>
        <v>145491.66333333342</v>
      </c>
      <c r="F151" s="2">
        <f t="shared" si="81"/>
        <v>84615.98</v>
      </c>
      <c r="G151" s="19">
        <f t="shared" si="82"/>
        <v>307224.6733333334</v>
      </c>
      <c r="H151" s="20">
        <f t="shared" si="83"/>
        <v>176235.27070802983</v>
      </c>
      <c r="I151" s="21">
        <f t="shared" si="84"/>
        <v>0.57363644916896905</v>
      </c>
      <c r="J151" s="20">
        <f t="shared" si="85"/>
        <v>169644.20990684046</v>
      </c>
      <c r="K151" s="21">
        <f t="shared" si="86"/>
        <v>0.96260078487859102</v>
      </c>
      <c r="L151" s="20">
        <f t="shared" si="87"/>
        <v>6591.0608011893264</v>
      </c>
      <c r="M151" s="21">
        <f t="shared" si="88"/>
        <v>3.739921512140882E-2</v>
      </c>
      <c r="N151" s="22">
        <f t="shared" si="89"/>
        <v>40648.328784062032</v>
      </c>
      <c r="O151" s="23">
        <f t="shared" si="90"/>
        <v>0.13230815202123855</v>
      </c>
      <c r="P151" s="20">
        <f t="shared" si="91"/>
        <v>87477.654367302297</v>
      </c>
      <c r="Q151" s="21">
        <f t="shared" si="92"/>
        <v>0.28473512045170463</v>
      </c>
      <c r="R151" s="22">
        <f t="shared" si="93"/>
        <v>2863.4194739393361</v>
      </c>
      <c r="S151" s="23">
        <f t="shared" si="94"/>
        <v>9.3202783580880431E-3</v>
      </c>
      <c r="U151" s="2">
        <f t="shared" si="95"/>
        <v>0</v>
      </c>
      <c r="V151" s="3">
        <f t="shared" si="96"/>
        <v>0</v>
      </c>
    </row>
    <row r="152" spans="1:22" x14ac:dyDescent="0.25">
      <c r="A152" s="1">
        <v>44620</v>
      </c>
      <c r="B152" s="2" t="s">
        <v>61</v>
      </c>
      <c r="C152" s="2">
        <v>146.75</v>
      </c>
      <c r="D152" s="2">
        <v>77263.78</v>
      </c>
      <c r="E152" s="2">
        <f t="shared" si="97"/>
        <v>145491.66333333342</v>
      </c>
      <c r="F152" s="2">
        <f t="shared" si="81"/>
        <v>84615.98</v>
      </c>
      <c r="G152" s="19">
        <f t="shared" si="82"/>
        <v>307371.4233333334</v>
      </c>
      <c r="H152" s="20">
        <f>H151+C152</f>
        <v>176382.02070802983</v>
      </c>
      <c r="I152" s="21">
        <f t="shared" si="84"/>
        <v>0.57384001022355868</v>
      </c>
      <c r="J152" s="20">
        <f>J151</f>
        <v>169644.20990684046</v>
      </c>
      <c r="K152" s="21">
        <f t="shared" si="86"/>
        <v>0.96179990015908334</v>
      </c>
      <c r="L152" s="20">
        <f>L151+C152</f>
        <v>6737.8108011893264</v>
      </c>
      <c r="M152" s="21">
        <f t="shared" si="88"/>
        <v>3.8200099840916414E-2</v>
      </c>
      <c r="N152" s="22">
        <f>N151</f>
        <v>40648.328784062032</v>
      </c>
      <c r="O152" s="23">
        <f t="shared" si="90"/>
        <v>0.13224498342508686</v>
      </c>
      <c r="P152" s="20">
        <f>P151</f>
        <v>87477.654367302297</v>
      </c>
      <c r="Q152" s="21">
        <f t="shared" si="92"/>
        <v>0.28459917782413979</v>
      </c>
      <c r="R152" s="22">
        <f>R151</f>
        <v>2863.4194739393361</v>
      </c>
      <c r="S152" s="23">
        <f t="shared" si="94"/>
        <v>9.3158285272149696E-3</v>
      </c>
      <c r="U152" s="2">
        <f t="shared" si="95"/>
        <v>0</v>
      </c>
      <c r="V152" s="3">
        <f t="shared" si="96"/>
        <v>0</v>
      </c>
    </row>
    <row r="153" spans="1:22" x14ac:dyDescent="0.25">
      <c r="A153" s="1">
        <v>44620</v>
      </c>
      <c r="B153" s="2" t="s">
        <v>67</v>
      </c>
      <c r="C153" s="2">
        <v>-48306.239999999998</v>
      </c>
      <c r="D153" s="2">
        <v>28957.54</v>
      </c>
      <c r="E153" s="2">
        <f t="shared" si="97"/>
        <v>145491.66333333342</v>
      </c>
      <c r="F153" s="2">
        <f>121422.22+11500</f>
        <v>132922.22</v>
      </c>
      <c r="G153" s="19">
        <f t="shared" si="82"/>
        <v>307371.42333333346</v>
      </c>
      <c r="H153" s="20">
        <f t="shared" si="83"/>
        <v>176382.02070802986</v>
      </c>
      <c r="I153" s="21">
        <f t="shared" si="84"/>
        <v>0.57384001022355868</v>
      </c>
      <c r="J153" s="20">
        <f t="shared" si="85"/>
        <v>169644.20990684049</v>
      </c>
      <c r="K153" s="21">
        <f t="shared" si="86"/>
        <v>0.96179990015908334</v>
      </c>
      <c r="L153" s="20">
        <f t="shared" si="87"/>
        <v>6737.8108011893273</v>
      </c>
      <c r="M153" s="21">
        <f t="shared" si="88"/>
        <v>3.8200099840916414E-2</v>
      </c>
      <c r="N153" s="22">
        <f t="shared" si="89"/>
        <v>40648.32878406204</v>
      </c>
      <c r="O153" s="23">
        <f t="shared" si="90"/>
        <v>0.13224498342508686</v>
      </c>
      <c r="P153" s="20">
        <f t="shared" si="91"/>
        <v>87477.654367302326</v>
      </c>
      <c r="Q153" s="21">
        <f t="shared" si="92"/>
        <v>0.28459917782413979</v>
      </c>
      <c r="R153" s="22">
        <f t="shared" si="93"/>
        <v>2863.4194739393365</v>
      </c>
      <c r="S153" s="23">
        <f t="shared" si="94"/>
        <v>9.3158285272149696E-3</v>
      </c>
      <c r="U153" s="2">
        <f t="shared" si="95"/>
        <v>0</v>
      </c>
      <c r="V153" s="3">
        <f t="shared" si="96"/>
        <v>0</v>
      </c>
    </row>
    <row r="154" spans="1:22" x14ac:dyDescent="0.25">
      <c r="A154" s="1">
        <v>44620</v>
      </c>
      <c r="B154" s="2" t="s">
        <v>57</v>
      </c>
      <c r="C154" s="2">
        <v>-2250</v>
      </c>
      <c r="D154" s="2">
        <v>26707.54</v>
      </c>
      <c r="E154" s="2">
        <f t="shared" si="97"/>
        <v>145491.66333333342</v>
      </c>
      <c r="F154" s="2">
        <f>121422.22+11500</f>
        <v>132922.22</v>
      </c>
      <c r="G154" s="19">
        <f t="shared" si="82"/>
        <v>305121.42333333346</v>
      </c>
      <c r="H154" s="20">
        <f t="shared" si="83"/>
        <v>175090.88068502684</v>
      </c>
      <c r="I154" s="21">
        <f t="shared" si="84"/>
        <v>0.57384001022355868</v>
      </c>
      <c r="J154" s="20">
        <f t="shared" si="85"/>
        <v>168402.3915616248</v>
      </c>
      <c r="K154" s="21">
        <f t="shared" si="86"/>
        <v>0.96179990015908334</v>
      </c>
      <c r="L154" s="20">
        <f t="shared" si="87"/>
        <v>6688.4891234020088</v>
      </c>
      <c r="M154" s="21">
        <f t="shared" si="88"/>
        <v>3.8200099840916414E-2</v>
      </c>
      <c r="N154" s="22">
        <f t="shared" si="89"/>
        <v>40350.777571355597</v>
      </c>
      <c r="O154" s="23">
        <f t="shared" si="90"/>
        <v>0.13224498342508686</v>
      </c>
      <c r="P154" s="20">
        <f t="shared" si="91"/>
        <v>86837.306217197998</v>
      </c>
      <c r="Q154" s="21">
        <f t="shared" si="92"/>
        <v>0.28459917782413979</v>
      </c>
      <c r="R154" s="22">
        <f t="shared" si="93"/>
        <v>2842.4588597531028</v>
      </c>
      <c r="S154" s="23">
        <f t="shared" si="94"/>
        <v>9.3158285272149696E-3</v>
      </c>
      <c r="U154" s="2">
        <f t="shared" si="95"/>
        <v>0</v>
      </c>
      <c r="V154" s="3">
        <f t="shared" si="96"/>
        <v>0</v>
      </c>
    </row>
    <row r="155" spans="1:22" x14ac:dyDescent="0.25">
      <c r="A155" s="1">
        <v>44645</v>
      </c>
      <c r="B155" s="2" t="s">
        <v>55</v>
      </c>
      <c r="C155" s="2">
        <v>767.46</v>
      </c>
      <c r="D155" s="2">
        <v>27475</v>
      </c>
      <c r="E155" s="2">
        <f>E154-(6950.5/12)</f>
        <v>144912.45500000007</v>
      </c>
      <c r="F155" s="2">
        <f t="shared" ref="F155:F167" si="100">121422.22+11500</f>
        <v>132922.22</v>
      </c>
      <c r="G155" s="19">
        <f t="shared" si="82"/>
        <v>305309.67500000005</v>
      </c>
      <c r="H155" s="20">
        <f t="shared" si="83"/>
        <v>175198.90702335141</v>
      </c>
      <c r="I155" s="21">
        <f t="shared" si="84"/>
        <v>0.57384001022355868</v>
      </c>
      <c r="J155" s="20">
        <f t="shared" si="85"/>
        <v>168506.2912830399</v>
      </c>
      <c r="K155" s="21">
        <f t="shared" si="86"/>
        <v>0.96179990015908334</v>
      </c>
      <c r="L155" s="20">
        <f t="shared" si="87"/>
        <v>6692.6157403114557</v>
      </c>
      <c r="M155" s="21">
        <f t="shared" si="88"/>
        <v>3.8200099840916414E-2</v>
      </c>
      <c r="N155" s="22">
        <f t="shared" si="89"/>
        <v>40375.672909893663</v>
      </c>
      <c r="O155" s="23">
        <f t="shared" si="90"/>
        <v>0.13224498342508686</v>
      </c>
      <c r="P155" s="20">
        <f t="shared" si="91"/>
        <v>86890.882486755334</v>
      </c>
      <c r="Q155" s="21">
        <f t="shared" si="92"/>
        <v>0.28459917782413979</v>
      </c>
      <c r="R155" s="22">
        <f t="shared" si="93"/>
        <v>2844.2125799997316</v>
      </c>
      <c r="S155" s="23">
        <f t="shared" si="94"/>
        <v>9.3158285272149696E-3</v>
      </c>
      <c r="U155" s="2">
        <f t="shared" si="95"/>
        <v>0</v>
      </c>
      <c r="V155" s="3">
        <f t="shared" si="96"/>
        <v>0</v>
      </c>
    </row>
    <row r="156" spans="1:22" x14ac:dyDescent="0.25">
      <c r="A156" s="1">
        <v>44645</v>
      </c>
      <c r="B156" s="2" t="s">
        <v>53</v>
      </c>
      <c r="C156" s="2">
        <v>272.83</v>
      </c>
      <c r="D156" s="2">
        <v>27747.83</v>
      </c>
      <c r="E156" s="2">
        <f>E155-(2470.8/12)</f>
        <v>144706.55500000008</v>
      </c>
      <c r="F156" s="2">
        <f t="shared" si="100"/>
        <v>132922.22</v>
      </c>
      <c r="G156" s="19">
        <f t="shared" si="82"/>
        <v>305376.6050000001</v>
      </c>
      <c r="H156" s="20">
        <f t="shared" si="83"/>
        <v>175237.31413523571</v>
      </c>
      <c r="I156" s="21">
        <f t="shared" si="84"/>
        <v>0.57384001022355868</v>
      </c>
      <c r="J156" s="20">
        <f t="shared" si="85"/>
        <v>168543.23123941562</v>
      </c>
      <c r="K156" s="21">
        <f t="shared" si="86"/>
        <v>0.96179990015908334</v>
      </c>
      <c r="L156" s="20">
        <f t="shared" si="87"/>
        <v>6694.0828958200373</v>
      </c>
      <c r="M156" s="21">
        <f t="shared" si="88"/>
        <v>3.8200099840916414E-2</v>
      </c>
      <c r="N156" s="22">
        <f t="shared" si="89"/>
        <v>40384.524066634309</v>
      </c>
      <c r="O156" s="23">
        <f t="shared" si="90"/>
        <v>0.13224498342508686</v>
      </c>
      <c r="P156" s="20">
        <f t="shared" si="91"/>
        <v>86909.930709727123</v>
      </c>
      <c r="Q156" s="21">
        <f t="shared" si="92"/>
        <v>0.28459917782413979</v>
      </c>
      <c r="R156" s="22">
        <f t="shared" si="93"/>
        <v>2844.8360884030585</v>
      </c>
      <c r="S156" s="23">
        <f t="shared" si="94"/>
        <v>9.3158285272149696E-3</v>
      </c>
      <c r="U156" s="2">
        <f t="shared" si="95"/>
        <v>0</v>
      </c>
      <c r="V156" s="3">
        <f t="shared" si="96"/>
        <v>0</v>
      </c>
    </row>
    <row r="157" spans="1:22" x14ac:dyDescent="0.25">
      <c r="A157" s="1">
        <v>44645</v>
      </c>
      <c r="B157" s="2" t="s">
        <v>54</v>
      </c>
      <c r="C157" s="2">
        <v>1399.94</v>
      </c>
      <c r="D157" s="2">
        <v>29147.77</v>
      </c>
      <c r="E157" s="2">
        <f>E156-(12678.7/12)</f>
        <v>143649.99666666676</v>
      </c>
      <c r="F157" s="2">
        <f t="shared" si="100"/>
        <v>132922.22</v>
      </c>
      <c r="G157" s="19">
        <f t="shared" si="82"/>
        <v>305719.98666666675</v>
      </c>
      <c r="H157" s="20">
        <f t="shared" si="83"/>
        <v>175434.36027434628</v>
      </c>
      <c r="I157" s="21">
        <f t="shared" si="84"/>
        <v>0.57384001022355868</v>
      </c>
      <c r="J157" s="20">
        <f t="shared" si="85"/>
        <v>168732.75019633892</v>
      </c>
      <c r="K157" s="21">
        <f t="shared" si="86"/>
        <v>0.96179990015908345</v>
      </c>
      <c r="L157" s="20">
        <f t="shared" si="87"/>
        <v>6701.6100780073284</v>
      </c>
      <c r="M157" s="21">
        <f t="shared" si="88"/>
        <v>3.8200099840916414E-2</v>
      </c>
      <c r="N157" s="22">
        <f t="shared" si="89"/>
        <v>40429.934569451121</v>
      </c>
      <c r="O157" s="23">
        <f t="shared" si="90"/>
        <v>0.13224498342508686</v>
      </c>
      <c r="P157" s="20">
        <f t="shared" si="91"/>
        <v>87007.656849740335</v>
      </c>
      <c r="Q157" s="21">
        <f t="shared" si="92"/>
        <v>0.28459917782413979</v>
      </c>
      <c r="R157" s="22">
        <f t="shared" si="93"/>
        <v>2848.0349731291144</v>
      </c>
      <c r="S157" s="23">
        <f t="shared" si="94"/>
        <v>9.3158285272149696E-3</v>
      </c>
      <c r="U157" s="2">
        <f t="shared" si="95"/>
        <v>0</v>
      </c>
      <c r="V157" s="3">
        <f t="shared" si="96"/>
        <v>0</v>
      </c>
    </row>
    <row r="158" spans="1:22" x14ac:dyDescent="0.25">
      <c r="A158" s="1">
        <v>44648</v>
      </c>
      <c r="B158" s="2" t="s">
        <v>63</v>
      </c>
      <c r="C158" s="2">
        <v>146.75</v>
      </c>
      <c r="D158" s="2">
        <v>29294.52</v>
      </c>
      <c r="E158" s="2">
        <f t="shared" si="97"/>
        <v>143649.99666666676</v>
      </c>
      <c r="F158" s="2">
        <f t="shared" si="100"/>
        <v>132922.22</v>
      </c>
      <c r="G158" s="19">
        <f t="shared" si="82"/>
        <v>305866.73666666675</v>
      </c>
      <c r="H158" s="20">
        <f>H157</f>
        <v>175434.36027434628</v>
      </c>
      <c r="I158" s="21">
        <f t="shared" si="84"/>
        <v>0.57356469090502793</v>
      </c>
      <c r="J158" s="20">
        <f t="shared" si="85"/>
        <v>168732.75019633892</v>
      </c>
      <c r="K158" s="21">
        <f t="shared" si="86"/>
        <v>0.96179990015908345</v>
      </c>
      <c r="L158" s="20">
        <f t="shared" si="87"/>
        <v>6701.6100780073284</v>
      </c>
      <c r="M158" s="21">
        <f t="shared" si="88"/>
        <v>3.8200099840916414E-2</v>
      </c>
      <c r="N158" s="22">
        <f>N157</f>
        <v>40429.934569451121</v>
      </c>
      <c r="O158" s="23">
        <f t="shared" si="90"/>
        <v>0.13218153438342536</v>
      </c>
      <c r="P158" s="20">
        <f>P157</f>
        <v>87007.656849740335</v>
      </c>
      <c r="Q158" s="21">
        <f t="shared" si="92"/>
        <v>0.28446263166092883</v>
      </c>
      <c r="R158" s="22">
        <f>R157+C158</f>
        <v>2994.7849731291144</v>
      </c>
      <c r="S158" s="23">
        <f t="shared" si="94"/>
        <v>9.7911430506182427E-3</v>
      </c>
      <c r="U158" s="2">
        <f t="shared" si="95"/>
        <v>0</v>
      </c>
      <c r="V158" s="3">
        <f t="shared" si="96"/>
        <v>0</v>
      </c>
    </row>
    <row r="159" spans="1:22" x14ac:dyDescent="0.25">
      <c r="A159" s="1">
        <v>44648</v>
      </c>
      <c r="B159" s="2" t="s">
        <v>64</v>
      </c>
      <c r="C159" s="2">
        <v>110.08</v>
      </c>
      <c r="D159" s="2">
        <v>29404.6</v>
      </c>
      <c r="E159" s="2">
        <f t="shared" si="97"/>
        <v>143649.99666666676</v>
      </c>
      <c r="F159" s="2">
        <f t="shared" si="100"/>
        <v>132922.22</v>
      </c>
      <c r="G159" s="19">
        <f t="shared" si="82"/>
        <v>305976.81666666677</v>
      </c>
      <c r="H159" s="20">
        <f>H158</f>
        <v>175434.36027434628</v>
      </c>
      <c r="I159" s="21">
        <f t="shared" si="84"/>
        <v>0.57335834193433577</v>
      </c>
      <c r="J159" s="20">
        <f t="shared" si="85"/>
        <v>168732.75019633892</v>
      </c>
      <c r="K159" s="21">
        <f t="shared" si="86"/>
        <v>0.96179990015908345</v>
      </c>
      <c r="L159" s="20">
        <f t="shared" si="87"/>
        <v>6701.6100780073284</v>
      </c>
      <c r="M159" s="21">
        <f t="shared" si="88"/>
        <v>3.8200099840916414E-2</v>
      </c>
      <c r="N159" s="22">
        <f>N158+C159</f>
        <v>40540.014569451123</v>
      </c>
      <c r="O159" s="23">
        <f t="shared" si="90"/>
        <v>0.13249374580432899</v>
      </c>
      <c r="P159" s="20">
        <f>P158</f>
        <v>87007.656849740335</v>
      </c>
      <c r="Q159" s="21">
        <f t="shared" si="92"/>
        <v>0.28436029172931448</v>
      </c>
      <c r="R159" s="22">
        <f>R158</f>
        <v>2994.7849731291144</v>
      </c>
      <c r="S159" s="23">
        <f t="shared" si="94"/>
        <v>9.7876205320210699E-3</v>
      </c>
      <c r="U159" s="2">
        <f t="shared" si="95"/>
        <v>0</v>
      </c>
      <c r="V159" s="3">
        <f t="shared" si="96"/>
        <v>0</v>
      </c>
    </row>
    <row r="160" spans="1:22" x14ac:dyDescent="0.25">
      <c r="A160" s="1">
        <v>44648</v>
      </c>
      <c r="B160" s="2" t="s">
        <v>60</v>
      </c>
      <c r="C160" s="2">
        <v>110.08</v>
      </c>
      <c r="D160" s="2">
        <v>29514.68</v>
      </c>
      <c r="E160" s="2">
        <f t="shared" si="97"/>
        <v>143649.99666666676</v>
      </c>
      <c r="F160" s="2">
        <f t="shared" si="100"/>
        <v>132922.22</v>
      </c>
      <c r="G160" s="19">
        <f t="shared" si="82"/>
        <v>306086.89666666673</v>
      </c>
      <c r="H160" s="20">
        <f>H159</f>
        <v>175434.36027434628</v>
      </c>
      <c r="I160" s="21">
        <f t="shared" si="84"/>
        <v>0.57315214138485959</v>
      </c>
      <c r="J160" s="20">
        <f t="shared" si="85"/>
        <v>168732.75019633892</v>
      </c>
      <c r="K160" s="21">
        <f t="shared" si="86"/>
        <v>0.96179990015908345</v>
      </c>
      <c r="L160" s="20">
        <f t="shared" si="87"/>
        <v>6701.6100780073284</v>
      </c>
      <c r="M160" s="21">
        <f t="shared" si="88"/>
        <v>3.8200099840916414E-2</v>
      </c>
      <c r="N160" s="22">
        <f>N159</f>
        <v>40540.014569451123</v>
      </c>
      <c r="O160" s="23">
        <f t="shared" si="90"/>
        <v>0.13244609622606554</v>
      </c>
      <c r="P160" s="20">
        <f>P159</f>
        <v>87007.656849740335</v>
      </c>
      <c r="Q160" s="21">
        <f t="shared" si="92"/>
        <v>0.2842580254080363</v>
      </c>
      <c r="R160" s="22">
        <f>R159+C160</f>
        <v>3104.8649731291143</v>
      </c>
      <c r="S160" s="23">
        <f t="shared" si="94"/>
        <v>1.0143736981038948E-2</v>
      </c>
      <c r="U160" s="2">
        <f t="shared" si="95"/>
        <v>0</v>
      </c>
      <c r="V160" s="3">
        <f t="shared" si="96"/>
        <v>0</v>
      </c>
    </row>
    <row r="161" spans="1:22" x14ac:dyDescent="0.25">
      <c r="A161" s="1">
        <v>44648</v>
      </c>
      <c r="B161" s="2" t="s">
        <v>62</v>
      </c>
      <c r="C161" s="2">
        <v>146.75</v>
      </c>
      <c r="D161" s="2">
        <v>29661.43</v>
      </c>
      <c r="E161" s="2">
        <f t="shared" si="97"/>
        <v>143649.99666666676</v>
      </c>
      <c r="F161" s="2">
        <f t="shared" si="100"/>
        <v>132922.22</v>
      </c>
      <c r="G161" s="19">
        <f t="shared" si="82"/>
        <v>306233.64666666673</v>
      </c>
      <c r="H161" s="20">
        <f>H160</f>
        <v>175434.36027434628</v>
      </c>
      <c r="I161" s="21">
        <f t="shared" si="84"/>
        <v>0.57287748156983354</v>
      </c>
      <c r="J161" s="20">
        <f t="shared" si="85"/>
        <v>168732.75019633892</v>
      </c>
      <c r="K161" s="21">
        <f t="shared" si="86"/>
        <v>0.96179990015908345</v>
      </c>
      <c r="L161" s="20">
        <f t="shared" si="87"/>
        <v>6701.6100780073284</v>
      </c>
      <c r="M161" s="21">
        <f t="shared" si="88"/>
        <v>3.8200099840916414E-2</v>
      </c>
      <c r="N161" s="22">
        <f>N160+C161</f>
        <v>40686.764569451123</v>
      </c>
      <c r="O161" s="23">
        <f t="shared" si="90"/>
        <v>0.13286183609255189</v>
      </c>
      <c r="P161" s="20">
        <f>P160</f>
        <v>87007.656849740335</v>
      </c>
      <c r="Q161" s="21">
        <f t="shared" si="92"/>
        <v>0.28412180632929468</v>
      </c>
      <c r="R161" s="22">
        <f>R160</f>
        <v>3104.8649731291143</v>
      </c>
      <c r="S161" s="23">
        <f t="shared" si="94"/>
        <v>1.0138876008320337E-2</v>
      </c>
      <c r="U161" s="2">
        <f t="shared" si="95"/>
        <v>0</v>
      </c>
      <c r="V161" s="3">
        <f t="shared" si="96"/>
        <v>0</v>
      </c>
    </row>
    <row r="162" spans="1:22" x14ac:dyDescent="0.25">
      <c r="A162" s="1">
        <v>44648</v>
      </c>
      <c r="B162" s="2" t="s">
        <v>56</v>
      </c>
      <c r="C162" s="2">
        <v>47.92</v>
      </c>
      <c r="D162" s="2">
        <v>29709.35</v>
      </c>
      <c r="E162" s="2">
        <f t="shared" si="97"/>
        <v>143649.99666666676</v>
      </c>
      <c r="F162" s="2">
        <f t="shared" si="100"/>
        <v>132922.22</v>
      </c>
      <c r="G162" s="19">
        <f t="shared" si="82"/>
        <v>306281.56666666677</v>
      </c>
      <c r="H162" s="20">
        <f t="shared" si="83"/>
        <v>175461.81256326314</v>
      </c>
      <c r="I162" s="21">
        <f t="shared" si="84"/>
        <v>0.57287748156983354</v>
      </c>
      <c r="J162" s="20">
        <f t="shared" si="85"/>
        <v>168759.1538050783</v>
      </c>
      <c r="K162" s="21">
        <f t="shared" si="86"/>
        <v>0.96179990015908345</v>
      </c>
      <c r="L162" s="20">
        <f t="shared" si="87"/>
        <v>6702.6587581848144</v>
      </c>
      <c r="M162" s="21">
        <f t="shared" si="88"/>
        <v>3.8200099840916414E-2</v>
      </c>
      <c r="N162" s="22">
        <f t="shared" si="89"/>
        <v>40693.131308636686</v>
      </c>
      <c r="O162" s="23">
        <f t="shared" si="90"/>
        <v>0.13286183609255189</v>
      </c>
      <c r="P162" s="20">
        <f t="shared" si="91"/>
        <v>87021.271966699656</v>
      </c>
      <c r="Q162" s="21">
        <f t="shared" si="92"/>
        <v>0.28412180632929468</v>
      </c>
      <c r="R162" s="22">
        <f t="shared" si="93"/>
        <v>3105.3508280674337</v>
      </c>
      <c r="S162" s="23">
        <f t="shared" si="94"/>
        <v>1.0138876008320337E-2</v>
      </c>
      <c r="U162" s="2">
        <f t="shared" si="95"/>
        <v>0</v>
      </c>
      <c r="V162" s="3">
        <f t="shared" si="96"/>
        <v>0</v>
      </c>
    </row>
    <row r="163" spans="1:22" x14ac:dyDescent="0.25">
      <c r="A163" s="1">
        <v>44648</v>
      </c>
      <c r="B163" s="2" t="s">
        <v>66</v>
      </c>
      <c r="C163" s="2">
        <v>110.08</v>
      </c>
      <c r="D163" s="2">
        <v>29819.43</v>
      </c>
      <c r="E163" s="2">
        <f t="shared" si="97"/>
        <v>143649.99666666676</v>
      </c>
      <c r="F163" s="2">
        <f t="shared" si="100"/>
        <v>132922.22</v>
      </c>
      <c r="G163" s="19">
        <f t="shared" si="82"/>
        <v>306391.64666666673</v>
      </c>
      <c r="H163" s="20">
        <f>H162+C163</f>
        <v>175571.89256326313</v>
      </c>
      <c r="I163" s="21">
        <f t="shared" si="84"/>
        <v>0.57303093760344392</v>
      </c>
      <c r="J163" s="20">
        <f>J162</f>
        <v>168759.1538050783</v>
      </c>
      <c r="K163" s="21">
        <f t="shared" si="86"/>
        <v>0.96119687121484998</v>
      </c>
      <c r="L163" s="20">
        <f>L162+C163</f>
        <v>6812.7387581848143</v>
      </c>
      <c r="M163" s="21">
        <f t="shared" si="88"/>
        <v>3.8803128785149972E-2</v>
      </c>
      <c r="N163" s="22">
        <f>N162</f>
        <v>40693.131308636686</v>
      </c>
      <c r="O163" s="23">
        <f t="shared" si="90"/>
        <v>0.132814101661551</v>
      </c>
      <c r="P163" s="20">
        <f>P162</f>
        <v>87021.271966699656</v>
      </c>
      <c r="Q163" s="21">
        <f t="shared" si="92"/>
        <v>0.28401972740912512</v>
      </c>
      <c r="R163" s="22">
        <f>R162</f>
        <v>3105.3508280674337</v>
      </c>
      <c r="S163" s="23">
        <f t="shared" si="94"/>
        <v>1.0135233325880597E-2</v>
      </c>
      <c r="U163" s="2">
        <f t="shared" si="95"/>
        <v>0</v>
      </c>
      <c r="V163" s="3">
        <f t="shared" si="96"/>
        <v>0</v>
      </c>
    </row>
    <row r="164" spans="1:22" x14ac:dyDescent="0.25">
      <c r="A164" s="1">
        <v>44648</v>
      </c>
      <c r="B164" s="2" t="s">
        <v>61</v>
      </c>
      <c r="C164" s="2">
        <v>146.75</v>
      </c>
      <c r="D164" s="2">
        <v>29966.18</v>
      </c>
      <c r="E164" s="2">
        <f t="shared" si="97"/>
        <v>143649.99666666676</v>
      </c>
      <c r="F164" s="2">
        <f t="shared" si="100"/>
        <v>132922.22</v>
      </c>
      <c r="G164" s="19">
        <f t="shared" si="82"/>
        <v>306538.39666666673</v>
      </c>
      <c r="H164" s="20">
        <f>H163+C164</f>
        <v>175718.64256326313</v>
      </c>
      <c r="I164" s="21">
        <f t="shared" si="84"/>
        <v>0.57323534171916979</v>
      </c>
      <c r="J164" s="20">
        <f>J163</f>
        <v>168759.1538050783</v>
      </c>
      <c r="K164" s="21">
        <f t="shared" si="86"/>
        <v>0.96039413543910546</v>
      </c>
      <c r="L164" s="20">
        <f>L163+C164</f>
        <v>6959.4887581848143</v>
      </c>
      <c r="M164" s="21">
        <f t="shared" si="88"/>
        <v>3.9605864560894405E-2</v>
      </c>
      <c r="N164" s="22">
        <f>N163</f>
        <v>40693.131308636686</v>
      </c>
      <c r="O164" s="23">
        <f t="shared" si="90"/>
        <v>0.13275051918825964</v>
      </c>
      <c r="P164" s="20">
        <f>P163</f>
        <v>87021.271966699656</v>
      </c>
      <c r="Q164" s="21">
        <f t="shared" si="92"/>
        <v>0.2838837578358171</v>
      </c>
      <c r="R164" s="22">
        <f>R163</f>
        <v>3105.3508280674337</v>
      </c>
      <c r="S164" s="23">
        <f t="shared" si="94"/>
        <v>1.0130381256754034E-2</v>
      </c>
      <c r="U164" s="2">
        <f t="shared" si="95"/>
        <v>0</v>
      </c>
      <c r="V164" s="3">
        <f t="shared" si="96"/>
        <v>0</v>
      </c>
    </row>
    <row r="165" spans="1:22" x14ac:dyDescent="0.25">
      <c r="A165" s="1">
        <v>44656</v>
      </c>
      <c r="B165" s="2" t="s">
        <v>58</v>
      </c>
      <c r="C165" s="2">
        <v>11064.89</v>
      </c>
      <c r="D165" s="2">
        <v>41031.07</v>
      </c>
      <c r="E165" s="2">
        <f t="shared" si="97"/>
        <v>143649.99666666676</v>
      </c>
      <c r="F165" s="2">
        <f t="shared" si="100"/>
        <v>132922.22</v>
      </c>
      <c r="G165" s="19">
        <f t="shared" si="82"/>
        <v>317603.28666666674</v>
      </c>
      <c r="H165" s="20">
        <f>H164</f>
        <v>175718.64256326313</v>
      </c>
      <c r="I165" s="21">
        <f t="shared" si="84"/>
        <v>0.55326455972001509</v>
      </c>
      <c r="J165" s="20">
        <f t="shared" si="85"/>
        <v>168759.1538050783</v>
      </c>
      <c r="K165" s="21">
        <f t="shared" si="86"/>
        <v>0.96039413543910546</v>
      </c>
      <c r="L165" s="20">
        <f t="shared" si="87"/>
        <v>6959.4887581848143</v>
      </c>
      <c r="M165" s="21">
        <f t="shared" si="88"/>
        <v>3.9605864560894405E-2</v>
      </c>
      <c r="N165" s="22">
        <f>N164+C165</f>
        <v>51758.021308636686</v>
      </c>
      <c r="O165" s="23">
        <f t="shared" si="90"/>
        <v>0.1629643756267489</v>
      </c>
      <c r="P165" s="20">
        <f>P164</f>
        <v>87021.271966699656</v>
      </c>
      <c r="Q165" s="21">
        <f t="shared" si="92"/>
        <v>0.27399361284957618</v>
      </c>
      <c r="R165" s="22">
        <f>R164</f>
        <v>3105.3508280674337</v>
      </c>
      <c r="S165" s="23">
        <f t="shared" si="94"/>
        <v>9.7774518036602802E-3</v>
      </c>
      <c r="U165" s="2">
        <f t="shared" si="95"/>
        <v>0</v>
      </c>
      <c r="V165" s="3">
        <f t="shared" si="96"/>
        <v>0</v>
      </c>
    </row>
    <row r="166" spans="1:22" x14ac:dyDescent="0.25">
      <c r="A166" s="1">
        <v>44656</v>
      </c>
      <c r="B166" s="2" t="s">
        <v>79</v>
      </c>
      <c r="C166" s="2">
        <v>10454.58</v>
      </c>
      <c r="D166" s="2">
        <v>51485.65</v>
      </c>
      <c r="E166" s="2">
        <f t="shared" si="97"/>
        <v>143649.99666666676</v>
      </c>
      <c r="F166" s="2">
        <f t="shared" si="100"/>
        <v>132922.22</v>
      </c>
      <c r="G166" s="19">
        <f t="shared" si="82"/>
        <v>328057.86666666676</v>
      </c>
      <c r="H166" s="20">
        <f>H165+C166</f>
        <v>186173.22256326312</v>
      </c>
      <c r="I166" s="21">
        <f t="shared" si="84"/>
        <v>0.56750116817783891</v>
      </c>
      <c r="J166" s="20">
        <f>J165</f>
        <v>168759.1538050783</v>
      </c>
      <c r="K166" s="21">
        <f t="shared" si="86"/>
        <v>0.9064630857304552</v>
      </c>
      <c r="L166" s="20">
        <f>L165+C166</f>
        <v>17414.068758184814</v>
      </c>
      <c r="M166" s="21">
        <f t="shared" si="88"/>
        <v>9.3536914269544733E-2</v>
      </c>
      <c r="N166" s="22">
        <f>N165</f>
        <v>51758.021308636686</v>
      </c>
      <c r="O166" s="23">
        <f t="shared" si="90"/>
        <v>0.15777101105527522</v>
      </c>
      <c r="P166" s="20">
        <f>P165</f>
        <v>87021.271966699656</v>
      </c>
      <c r="Q166" s="21">
        <f t="shared" si="92"/>
        <v>0.2652619577482051</v>
      </c>
      <c r="R166" s="22">
        <f>R165</f>
        <v>3105.3508280674337</v>
      </c>
      <c r="S166" s="23">
        <f t="shared" si="94"/>
        <v>9.4658630186811536E-3</v>
      </c>
      <c r="U166" s="2">
        <f t="shared" si="95"/>
        <v>0</v>
      </c>
      <c r="V166" s="3">
        <f t="shared" si="96"/>
        <v>0</v>
      </c>
    </row>
    <row r="167" spans="1:22" x14ac:dyDescent="0.25">
      <c r="A167" s="1">
        <v>44656</v>
      </c>
      <c r="B167" s="2" t="s">
        <v>59</v>
      </c>
      <c r="C167" s="2">
        <v>7298.46</v>
      </c>
      <c r="D167" s="2">
        <v>58784.11</v>
      </c>
      <c r="E167" s="2">
        <f t="shared" si="97"/>
        <v>143649.99666666676</v>
      </c>
      <c r="F167" s="2">
        <f t="shared" si="100"/>
        <v>132922.22</v>
      </c>
      <c r="G167" s="19">
        <f t="shared" si="82"/>
        <v>335356.32666666678</v>
      </c>
      <c r="H167" s="20">
        <f>H166</f>
        <v>186173.22256326312</v>
      </c>
      <c r="I167" s="21">
        <f t="shared" si="84"/>
        <v>0.55515047058680722</v>
      </c>
      <c r="J167" s="20">
        <f t="shared" si="85"/>
        <v>168759.1538050783</v>
      </c>
      <c r="K167" s="21">
        <f t="shared" si="86"/>
        <v>0.9064630857304552</v>
      </c>
      <c r="L167" s="20">
        <f t="shared" si="87"/>
        <v>17414.068758184814</v>
      </c>
      <c r="M167" s="21">
        <f t="shared" si="88"/>
        <v>9.3536914269544733E-2</v>
      </c>
      <c r="N167" s="22">
        <f>N166</f>
        <v>51758.021308636686</v>
      </c>
      <c r="O167" s="23">
        <f t="shared" si="90"/>
        <v>0.1543373933722815</v>
      </c>
      <c r="P167" s="20">
        <f>P166</f>
        <v>87021.271966699656</v>
      </c>
      <c r="Q167" s="21">
        <f t="shared" si="92"/>
        <v>0.25948898245535695</v>
      </c>
      <c r="R167" s="22">
        <f>R166+C167</f>
        <v>10403.810828067433</v>
      </c>
      <c r="S167" s="23">
        <f t="shared" si="94"/>
        <v>3.102315358555463E-2</v>
      </c>
      <c r="U167" s="2">
        <f t="shared" si="95"/>
        <v>0</v>
      </c>
      <c r="V167" s="3">
        <f t="shared" si="96"/>
        <v>0</v>
      </c>
    </row>
    <row r="168" spans="1:22" x14ac:dyDescent="0.25">
      <c r="A168" s="1">
        <v>44656</v>
      </c>
      <c r="B168" s="2" t="s">
        <v>68</v>
      </c>
      <c r="C168" s="2">
        <v>0</v>
      </c>
      <c r="D168" s="2">
        <f>D167+C168</f>
        <v>58784.11</v>
      </c>
      <c r="E168" s="2">
        <f t="shared" si="97"/>
        <v>143649.99666666676</v>
      </c>
      <c r="F168" s="2">
        <f>120635.53+11500</f>
        <v>132135.53</v>
      </c>
      <c r="G168" s="19">
        <f t="shared" si="82"/>
        <v>334569.63666666672</v>
      </c>
      <c r="H168" s="20">
        <f t="shared" si="83"/>
        <v>185736.49123955713</v>
      </c>
      <c r="I168" s="21">
        <f t="shared" si="84"/>
        <v>0.55515047058680722</v>
      </c>
      <c r="J168" s="20">
        <f t="shared" si="85"/>
        <v>168363.27298175663</v>
      </c>
      <c r="K168" s="21">
        <f t="shared" si="86"/>
        <v>0.90646308573045531</v>
      </c>
      <c r="L168" s="20">
        <f t="shared" si="87"/>
        <v>17373.218257800501</v>
      </c>
      <c r="M168" s="21">
        <f t="shared" si="88"/>
        <v>9.3536914269544733E-2</v>
      </c>
      <c r="N168" s="22">
        <f t="shared" si="89"/>
        <v>51636.605624644639</v>
      </c>
      <c r="O168" s="23">
        <f t="shared" si="90"/>
        <v>0.1543373933722815</v>
      </c>
      <c r="P168" s="20">
        <f t="shared" si="91"/>
        <v>86817.134579091828</v>
      </c>
      <c r="Q168" s="21">
        <f t="shared" si="92"/>
        <v>0.25948898245535695</v>
      </c>
      <c r="R168" s="22">
        <f t="shared" si="93"/>
        <v>10379.405223373211</v>
      </c>
      <c r="S168" s="23">
        <f t="shared" si="94"/>
        <v>3.102315358555463E-2</v>
      </c>
      <c r="U168" s="2">
        <f t="shared" si="95"/>
        <v>0</v>
      </c>
      <c r="V168" s="3">
        <f t="shared" si="96"/>
        <v>0</v>
      </c>
    </row>
    <row r="169" spans="1:22" x14ac:dyDescent="0.25">
      <c r="G169" s="14"/>
      <c r="H169" s="15"/>
      <c r="I169" s="16"/>
      <c r="J169" s="15"/>
      <c r="K169" s="16"/>
      <c r="L169" s="15"/>
      <c r="M169" s="16"/>
      <c r="N169" s="17"/>
      <c r="O169" s="18"/>
      <c r="P169" s="15"/>
      <c r="Q169" s="16"/>
      <c r="R169" s="17"/>
      <c r="S169" s="18"/>
    </row>
    <row r="170" spans="1:22" x14ac:dyDescent="0.25">
      <c r="G170" s="14"/>
      <c r="H170" s="15"/>
      <c r="I170" s="16"/>
      <c r="J170" s="15"/>
      <c r="K170" s="16"/>
      <c r="L170" s="15"/>
      <c r="M170" s="16"/>
      <c r="N170" s="17"/>
      <c r="O170" s="18"/>
      <c r="P170" s="15"/>
      <c r="Q170" s="16"/>
      <c r="R170" s="17"/>
      <c r="S170" s="18"/>
    </row>
    <row r="171" spans="1:22" x14ac:dyDescent="0.25">
      <c r="G171" s="14"/>
      <c r="H171" s="15"/>
      <c r="I171" s="16"/>
      <c r="J171" s="15"/>
      <c r="K171" s="16"/>
      <c r="L171" s="15"/>
      <c r="M171" s="16"/>
      <c r="N171" s="17"/>
      <c r="O171" s="18"/>
      <c r="P171" s="15"/>
      <c r="Q171" s="16"/>
      <c r="R171" s="17"/>
      <c r="S171" s="18"/>
    </row>
    <row r="172" spans="1:22" x14ac:dyDescent="0.25">
      <c r="G172" s="14"/>
      <c r="H172" s="15"/>
      <c r="I172" s="16"/>
      <c r="J172" s="15"/>
      <c r="K172" s="16"/>
      <c r="L172" s="15"/>
      <c r="M172" s="16"/>
      <c r="N172" s="17"/>
      <c r="O172" s="18"/>
      <c r="P172" s="15"/>
      <c r="Q172" s="16"/>
      <c r="R172" s="17"/>
      <c r="S172" s="18"/>
    </row>
    <row r="173" spans="1:22" x14ac:dyDescent="0.25">
      <c r="G173" s="14"/>
      <c r="H173" s="15"/>
      <c r="I173" s="16"/>
      <c r="J173" s="15"/>
      <c r="K173" s="16"/>
      <c r="L173" s="15"/>
      <c r="M173" s="16"/>
      <c r="N173" s="17"/>
      <c r="O173" s="18"/>
      <c r="P173" s="15"/>
      <c r="Q173" s="16"/>
      <c r="R173" s="17"/>
      <c r="S173" s="18"/>
    </row>
    <row r="174" spans="1:22" ht="15.75" x14ac:dyDescent="0.25">
      <c r="B174" s="34" t="s">
        <v>70</v>
      </c>
      <c r="C174" s="34">
        <f>E168</f>
        <v>143649.99666666676</v>
      </c>
      <c r="G174" s="14"/>
      <c r="H174" s="15"/>
      <c r="I174" s="16"/>
      <c r="J174" s="15"/>
      <c r="K174" s="16"/>
      <c r="L174" s="15"/>
      <c r="M174" s="16"/>
      <c r="N174" s="17"/>
      <c r="O174" s="18"/>
      <c r="P174" s="15"/>
      <c r="Q174" s="16"/>
      <c r="R174" s="17"/>
      <c r="S174" s="18"/>
    </row>
    <row r="175" spans="1:22" ht="15.75" x14ac:dyDescent="0.25">
      <c r="B175" s="34" t="s">
        <v>71</v>
      </c>
      <c r="C175" s="34">
        <v>120635.53</v>
      </c>
      <c r="G175" s="14"/>
      <c r="H175" s="15"/>
      <c r="I175" s="16"/>
      <c r="J175" s="15"/>
      <c r="K175" s="16"/>
      <c r="L175" s="15"/>
      <c r="M175" s="16"/>
      <c r="N175" s="17"/>
      <c r="O175" s="18"/>
      <c r="P175" s="15"/>
      <c r="Q175" s="16"/>
      <c r="R175" s="17"/>
      <c r="S175" s="18"/>
    </row>
    <row r="176" spans="1:22" ht="15.75" x14ac:dyDescent="0.25">
      <c r="B176" s="34" t="s">
        <v>72</v>
      </c>
      <c r="C176" s="34">
        <v>11500</v>
      </c>
      <c r="G176" s="14"/>
      <c r="H176" s="15"/>
      <c r="I176" s="16"/>
      <c r="J176" s="15"/>
      <c r="K176" s="16"/>
      <c r="L176" s="15"/>
      <c r="M176" s="16"/>
      <c r="N176" s="17"/>
      <c r="O176" s="18"/>
      <c r="P176" s="15"/>
      <c r="Q176" s="16"/>
      <c r="R176" s="17"/>
      <c r="S176" s="18"/>
    </row>
    <row r="177" spans="2:19" ht="15.75" x14ac:dyDescent="0.25">
      <c r="B177" s="34" t="s">
        <v>73</v>
      </c>
      <c r="C177" s="34">
        <f>D168</f>
        <v>58784.11</v>
      </c>
      <c r="G177" s="14"/>
      <c r="H177" s="15"/>
      <c r="I177" s="16"/>
      <c r="J177" s="15"/>
      <c r="K177" s="16"/>
      <c r="L177" s="15"/>
      <c r="M177" s="16"/>
      <c r="N177" s="17"/>
      <c r="O177" s="18"/>
      <c r="P177" s="15"/>
      <c r="Q177" s="16"/>
      <c r="R177" s="17"/>
      <c r="S177" s="18"/>
    </row>
    <row r="178" spans="2:19" ht="15.75" x14ac:dyDescent="0.25">
      <c r="B178" s="35" t="s">
        <v>74</v>
      </c>
      <c r="C178" s="35">
        <f>SUM(C174:C177)</f>
        <v>334569.63666666672</v>
      </c>
      <c r="G178" s="14"/>
      <c r="H178" s="15"/>
      <c r="I178" s="16"/>
      <c r="J178" s="15"/>
      <c r="K178" s="16"/>
      <c r="L178" s="15"/>
      <c r="M178" s="16"/>
      <c r="N178" s="17"/>
      <c r="O178" s="18"/>
      <c r="P178" s="15"/>
      <c r="Q178" s="16"/>
      <c r="R178" s="17"/>
      <c r="S178" s="18"/>
    </row>
    <row r="179" spans="2:19" ht="15.75" x14ac:dyDescent="0.25">
      <c r="B179" s="36"/>
      <c r="C179" s="34"/>
      <c r="G179" s="14"/>
      <c r="H179" s="15"/>
      <c r="I179" s="16"/>
      <c r="J179" s="15"/>
      <c r="K179" s="16"/>
      <c r="L179" s="15"/>
      <c r="M179" s="16"/>
      <c r="N179" s="17"/>
      <c r="O179" s="18"/>
      <c r="P179" s="15"/>
      <c r="Q179" s="16"/>
      <c r="R179" s="17"/>
      <c r="S179" s="18"/>
    </row>
    <row r="180" spans="2:19" ht="15.75" x14ac:dyDescent="0.25">
      <c r="B180" s="36" t="s">
        <v>78</v>
      </c>
      <c r="C180" s="34">
        <f>H168</f>
        <v>185736.49123955713</v>
      </c>
      <c r="G180" s="14"/>
      <c r="H180" s="15"/>
      <c r="I180" s="16"/>
      <c r="J180" s="15"/>
      <c r="K180" s="16"/>
      <c r="L180" s="15"/>
      <c r="M180" s="16"/>
      <c r="N180" s="17"/>
      <c r="O180" s="18"/>
      <c r="P180" s="15"/>
      <c r="Q180" s="16"/>
      <c r="R180" s="17"/>
      <c r="S180" s="18"/>
    </row>
    <row r="181" spans="2:19" ht="15.75" x14ac:dyDescent="0.25">
      <c r="B181" s="36" t="s">
        <v>75</v>
      </c>
      <c r="C181" s="34">
        <f>N168</f>
        <v>51636.605624644639</v>
      </c>
      <c r="G181" s="14"/>
      <c r="H181" s="15"/>
      <c r="I181" s="16"/>
      <c r="J181" s="15"/>
      <c r="K181" s="16"/>
      <c r="L181" s="15"/>
      <c r="M181" s="16"/>
      <c r="N181" s="17"/>
      <c r="O181" s="18"/>
      <c r="P181" s="15"/>
      <c r="Q181" s="16"/>
      <c r="R181" s="17"/>
      <c r="S181" s="18"/>
    </row>
    <row r="182" spans="2:19" ht="15.75" x14ac:dyDescent="0.25">
      <c r="B182" s="36" t="s">
        <v>76</v>
      </c>
      <c r="C182" s="34">
        <f>P168</f>
        <v>86817.134579091828</v>
      </c>
      <c r="G182" s="14"/>
      <c r="H182" s="15"/>
      <c r="I182" s="16"/>
      <c r="J182" s="15"/>
      <c r="K182" s="16"/>
      <c r="L182" s="15"/>
      <c r="M182" s="16"/>
      <c r="N182" s="17"/>
      <c r="O182" s="18"/>
      <c r="P182" s="15"/>
      <c r="Q182" s="16"/>
      <c r="R182" s="17"/>
      <c r="S182" s="18"/>
    </row>
    <row r="183" spans="2:19" ht="15.75" x14ac:dyDescent="0.25">
      <c r="B183" s="36" t="s">
        <v>77</v>
      </c>
      <c r="C183" s="34">
        <f>R168</f>
        <v>10379.405223373211</v>
      </c>
      <c r="G183" s="14"/>
      <c r="H183" s="15"/>
      <c r="I183" s="16"/>
      <c r="J183" s="15"/>
      <c r="K183" s="16"/>
      <c r="L183" s="15"/>
      <c r="M183" s="16"/>
      <c r="N183" s="17"/>
      <c r="O183" s="18"/>
      <c r="P183" s="15"/>
      <c r="Q183" s="16"/>
      <c r="R183" s="17"/>
      <c r="S183" s="18"/>
    </row>
    <row r="184" spans="2:19" x14ac:dyDescent="0.25">
      <c r="G184" s="14"/>
      <c r="H184" s="15"/>
      <c r="I184" s="16"/>
      <c r="J184" s="15"/>
      <c r="K184" s="16"/>
      <c r="L184" s="15"/>
      <c r="M184" s="16"/>
      <c r="N184" s="17"/>
      <c r="O184" s="18"/>
      <c r="P184" s="15"/>
      <c r="Q184" s="16"/>
      <c r="R184" s="17"/>
      <c r="S184" s="18"/>
    </row>
    <row r="185" spans="2:19" x14ac:dyDescent="0.25">
      <c r="G185" s="14"/>
      <c r="H185" s="15"/>
      <c r="I185" s="16"/>
      <c r="J185" s="15"/>
      <c r="K185" s="16"/>
      <c r="L185" s="15"/>
      <c r="M185" s="16"/>
      <c r="N185" s="17"/>
      <c r="O185" s="18"/>
      <c r="P185" s="15"/>
      <c r="Q185" s="16"/>
      <c r="R185" s="17"/>
      <c r="S185" s="18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workbookViewId="0">
      <selection activeCell="B1" sqref="B1"/>
    </sheetView>
  </sheetViews>
  <sheetFormatPr defaultRowHeight="15" x14ac:dyDescent="0.25"/>
  <cols>
    <col min="3" max="3" width="11.28515625" bestFit="1" customWidth="1"/>
    <col min="4" max="4" width="13.5703125" bestFit="1" customWidth="1"/>
  </cols>
  <sheetData>
    <row r="1" spans="1:6" x14ac:dyDescent="0.25">
      <c r="A1">
        <v>25</v>
      </c>
      <c r="C1" t="s">
        <v>16</v>
      </c>
      <c r="D1" t="s">
        <v>17</v>
      </c>
    </row>
    <row r="3" spans="1:6" x14ac:dyDescent="0.25">
      <c r="C3">
        <f>12678.7/12</f>
        <v>1056.5583333333334</v>
      </c>
      <c r="D3">
        <f>(12678.7+4120.58)/12</f>
        <v>1399.9399999999998</v>
      </c>
      <c r="F3">
        <f>126787-(C3*A1)</f>
        <v>100373.04166666666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Gina Laptop</cp:lastModifiedBy>
  <dcterms:created xsi:type="dcterms:W3CDTF">2021-04-21T08:29:47Z</dcterms:created>
  <dcterms:modified xsi:type="dcterms:W3CDTF">2022-04-12T12:22:35Z</dcterms:modified>
</cp:coreProperties>
</file>