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Work to be done 26032019\"/>
    </mc:Choice>
  </mc:AlternateContent>
  <xr:revisionPtr revIDLastSave="0" documentId="13_ncr:1_{F58318DA-0092-457F-BD5E-BF4965886102}" xr6:coauthVersionLast="43" xr6:coauthVersionMax="43" xr10:uidLastSave="{00000000-0000-0000-0000-000000000000}"/>
  <bookViews>
    <workbookView xWindow="21135" yWindow="2595" windowWidth="27780" windowHeight="11910" xr2:uid="{474F6DE2-2E2B-4E15-A06E-0AC9BEF5CE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4" i="1" s="1"/>
  <c r="C11" i="1"/>
  <c r="C12" i="1" s="1"/>
  <c r="C20" i="1"/>
  <c r="O18" i="1"/>
  <c r="C18" i="1"/>
  <c r="C17" i="1"/>
  <c r="C16" i="1"/>
  <c r="C15" i="1"/>
  <c r="O10" i="1"/>
  <c r="R3" i="1"/>
  <c r="R4" i="1"/>
  <c r="R5" i="1"/>
  <c r="R6" i="1"/>
  <c r="R7" i="1"/>
  <c r="R8" i="1"/>
  <c r="R2" i="1"/>
  <c r="Q3" i="1"/>
  <c r="Q4" i="1"/>
  <c r="Q5" i="1"/>
  <c r="Q6" i="1"/>
  <c r="Q7" i="1"/>
  <c r="Q8" i="1"/>
  <c r="Q2" i="1"/>
  <c r="P3" i="1"/>
  <c r="P4" i="1"/>
  <c r="P5" i="1"/>
  <c r="P6" i="1"/>
  <c r="P7" i="1"/>
  <c r="P8" i="1"/>
  <c r="P2" i="1"/>
  <c r="J3" i="1"/>
  <c r="J4" i="1"/>
  <c r="J5" i="1"/>
  <c r="J6" i="1"/>
  <c r="J7" i="1"/>
  <c r="J8" i="1"/>
  <c r="J2" i="1"/>
  <c r="N3" i="1"/>
  <c r="N4" i="1"/>
  <c r="N5" i="1"/>
  <c r="N6" i="1"/>
  <c r="N7" i="1"/>
  <c r="N8" i="1"/>
  <c r="N2" i="1"/>
  <c r="L3" i="1"/>
  <c r="L4" i="1"/>
  <c r="L5" i="1"/>
  <c r="L6" i="1"/>
  <c r="L7" i="1"/>
  <c r="L8" i="1"/>
  <c r="L2" i="1"/>
  <c r="K3" i="1"/>
  <c r="K4" i="1"/>
  <c r="K5" i="1"/>
  <c r="K6" i="1"/>
  <c r="K7" i="1"/>
  <c r="K8" i="1"/>
  <c r="K9" i="1"/>
  <c r="K10" i="1" s="1"/>
  <c r="K2" i="1"/>
  <c r="H3" i="1"/>
  <c r="H4" i="1"/>
  <c r="H5" i="1"/>
  <c r="H6" i="1"/>
  <c r="H7" i="1"/>
  <c r="H8" i="1"/>
  <c r="H2" i="1"/>
  <c r="F3" i="1"/>
  <c r="F4" i="1"/>
  <c r="F5" i="1"/>
  <c r="F6" i="1"/>
  <c r="F7" i="1"/>
  <c r="F8" i="1"/>
  <c r="F2" i="1"/>
  <c r="E3" i="1"/>
  <c r="E4" i="1"/>
  <c r="E5" i="1"/>
  <c r="E6" i="1"/>
  <c r="E7" i="1"/>
  <c r="E8" i="1"/>
  <c r="E9" i="1"/>
  <c r="J9" i="1" s="1"/>
  <c r="E2" i="1"/>
  <c r="C10" i="1"/>
  <c r="G9" i="1"/>
  <c r="G10" i="1" s="1"/>
  <c r="M9" i="1"/>
  <c r="N9" i="1" s="1"/>
  <c r="M4" i="1"/>
  <c r="M5" i="1"/>
  <c r="M6" i="1"/>
  <c r="M7" i="1"/>
  <c r="M8" i="1"/>
  <c r="G4" i="1"/>
  <c r="G5" i="1"/>
  <c r="G6" i="1"/>
  <c r="G7" i="1"/>
  <c r="G8" i="1"/>
  <c r="M3" i="1"/>
  <c r="G3" i="1"/>
  <c r="M2" i="1"/>
  <c r="P10" i="1" l="1"/>
  <c r="L10" i="1"/>
  <c r="K11" i="1" s="1"/>
  <c r="L11" i="1" s="1"/>
  <c r="H10" i="1"/>
  <c r="Q10" i="1"/>
  <c r="F9" i="1"/>
  <c r="M10" i="1"/>
  <c r="N10" i="1" s="1"/>
  <c r="F10" i="1"/>
  <c r="H9" i="1"/>
  <c r="L9" i="1"/>
  <c r="E10" i="1"/>
  <c r="J10" i="1" s="1"/>
  <c r="P9" i="1"/>
  <c r="Q9" i="1"/>
  <c r="G2" i="1"/>
  <c r="E11" i="1" l="1"/>
  <c r="R10" i="1"/>
  <c r="O11" i="1"/>
  <c r="P11" i="1" s="1"/>
  <c r="M11" i="1"/>
  <c r="N11" i="1" s="1"/>
  <c r="K12" i="1"/>
  <c r="R9" i="1"/>
  <c r="O12" i="1" l="1"/>
  <c r="P12" i="1" s="1"/>
  <c r="M12" i="1"/>
  <c r="N12" i="1" s="1"/>
  <c r="L12" i="1"/>
  <c r="K13" i="1" s="1"/>
  <c r="F11" i="1"/>
  <c r="R11" i="1" s="1"/>
  <c r="E12" i="1"/>
  <c r="F12" i="1" s="1"/>
  <c r="I11" i="1"/>
  <c r="G11" i="1"/>
  <c r="H11" i="1" l="1"/>
  <c r="G12" i="1"/>
  <c r="Q11" i="1"/>
  <c r="L13" i="1"/>
  <c r="K14" i="1"/>
  <c r="M13" i="1"/>
  <c r="N13" i="1" s="1"/>
  <c r="M14" i="1" s="1"/>
  <c r="N14" i="1" s="1"/>
  <c r="O13" i="1"/>
  <c r="P13" i="1" s="1"/>
  <c r="O14" i="1" s="1"/>
  <c r="P14" i="1" s="1"/>
  <c r="J11" i="1"/>
  <c r="I12" i="1"/>
  <c r="J12" i="1" s="1"/>
  <c r="E13" i="1"/>
  <c r="R12" i="1"/>
  <c r="Q12" i="1" l="1"/>
  <c r="H12" i="1"/>
  <c r="G13" i="1" s="1"/>
  <c r="I13" i="1"/>
  <c r="E14" i="1"/>
  <c r="F13" i="1"/>
  <c r="R13" i="1" s="1"/>
  <c r="H13" i="1" l="1"/>
  <c r="G14" i="1"/>
  <c r="Q13" i="1"/>
  <c r="I14" i="1"/>
  <c r="J14" i="1" s="1"/>
  <c r="J13" i="1"/>
  <c r="H14" i="1" l="1"/>
  <c r="Q14" i="1"/>
  <c r="L14" i="1" l="1"/>
  <c r="K15" i="1" s="1"/>
  <c r="F14" i="1"/>
  <c r="E15" i="1" s="1"/>
  <c r="K16" i="1" l="1"/>
  <c r="L15" i="1"/>
  <c r="O15" i="1"/>
  <c r="P15" i="1" s="1"/>
  <c r="O16" i="1" s="1"/>
  <c r="P16" i="1" s="1"/>
  <c r="M15" i="1"/>
  <c r="N15" i="1" s="1"/>
  <c r="M16" i="1" s="1"/>
  <c r="N16" i="1" s="1"/>
  <c r="E16" i="1"/>
  <c r="G15" i="1"/>
  <c r="I15" i="1"/>
  <c r="F15" i="1"/>
  <c r="R15" i="1" s="1"/>
  <c r="R14" i="1"/>
  <c r="I16" i="1" l="1"/>
  <c r="J15" i="1"/>
  <c r="G16" i="1"/>
  <c r="H15" i="1"/>
  <c r="Q15" i="1"/>
  <c r="E17" i="1"/>
  <c r="F16" i="1"/>
  <c r="K17" i="1"/>
  <c r="O17" i="1" s="1"/>
  <c r="P17" i="1" s="1"/>
  <c r="L16" i="1"/>
  <c r="E18" i="1" l="1"/>
  <c r="F18" i="1" s="1"/>
  <c r="F17" i="1"/>
  <c r="I17" i="1"/>
  <c r="J16" i="1"/>
  <c r="K18" i="1"/>
  <c r="L18" i="1" s="1"/>
  <c r="K19" i="1" s="1"/>
  <c r="L17" i="1"/>
  <c r="R16" i="1"/>
  <c r="G17" i="1"/>
  <c r="H16" i="1"/>
  <c r="Q16" i="1"/>
  <c r="M17" i="1"/>
  <c r="M18" i="1" l="1"/>
  <c r="N18" i="1" s="1"/>
  <c r="M19" i="1" s="1"/>
  <c r="N19" i="1" s="1"/>
  <c r="N17" i="1"/>
  <c r="J17" i="1"/>
  <c r="I18" i="1"/>
  <c r="J18" i="1" s="1"/>
  <c r="L19" i="1"/>
  <c r="K20" i="1"/>
  <c r="L20" i="1" s="1"/>
  <c r="R17" i="1"/>
  <c r="R18" i="1"/>
  <c r="E19" i="1"/>
  <c r="H17" i="1"/>
  <c r="G18" i="1"/>
  <c r="Q17" i="1"/>
  <c r="P18" i="1"/>
  <c r="O19" i="1" s="1"/>
  <c r="P19" i="1" s="1"/>
  <c r="O20" i="1" l="1"/>
  <c r="P20" i="1" s="1"/>
  <c r="H18" i="1"/>
  <c r="G19" i="1" s="1"/>
  <c r="Q18" i="1"/>
  <c r="I19" i="1"/>
  <c r="E20" i="1"/>
  <c r="F19" i="1"/>
  <c r="R19" i="1" s="1"/>
  <c r="M20" i="1"/>
  <c r="N20" i="1" s="1"/>
  <c r="I20" i="1" l="1"/>
  <c r="J20" i="1" s="1"/>
  <c r="J19" i="1"/>
  <c r="F20" i="1"/>
  <c r="R20" i="1" s="1"/>
  <c r="G20" i="1"/>
  <c r="H19" i="1"/>
  <c r="Q19" i="1"/>
  <c r="H20" i="1" l="1"/>
  <c r="Q20" i="1"/>
</calcChain>
</file>

<file path=xl/sharedStrings.xml><?xml version="1.0" encoding="utf-8"?>
<sst xmlns="http://schemas.openxmlformats.org/spreadsheetml/2006/main" count="39" uniqueCount="29">
  <si>
    <t>Date</t>
  </si>
  <si>
    <t>Balance</t>
  </si>
  <si>
    <t>Movement</t>
  </si>
  <si>
    <t>Description</t>
  </si>
  <si>
    <t>Stephen Value</t>
  </si>
  <si>
    <t>Stephen %</t>
  </si>
  <si>
    <t>Jenny Value</t>
  </si>
  <si>
    <t>Jenny %</t>
  </si>
  <si>
    <t>Check Value</t>
  </si>
  <si>
    <t>Check %</t>
  </si>
  <si>
    <t>EoY figures from provided accounts</t>
  </si>
  <si>
    <t>EoY figures from provided accounts - initial values</t>
  </si>
  <si>
    <t>Fund value pre-crystallisation for Stephen</t>
  </si>
  <si>
    <t>Stephen Unc</t>
  </si>
  <si>
    <t>Stephen Unc %</t>
  </si>
  <si>
    <t>Stephen Crys %</t>
  </si>
  <si>
    <t>Stephen Crys</t>
  </si>
  <si>
    <t>Jenny Crys</t>
  </si>
  <si>
    <t>Jenny Crys %</t>
  </si>
  <si>
    <t>Jenny Unc</t>
  </si>
  <si>
    <t>Stephen Crystallisation £40,000 (£10,000 PCLS)</t>
  </si>
  <si>
    <t>Stephen Crystallisation £68,000 (£17,000 PCLS)</t>
  </si>
  <si>
    <t>Stephen Crystallisation £60,000 (£15,000 PCLS)</t>
  </si>
  <si>
    <t>Stephen Crystallisation £80,000 (£20,000 PCLS)</t>
  </si>
  <si>
    <t>*1</t>
  </si>
  <si>
    <t>No pre-crystallisation figures provided, so previous values used</t>
  </si>
  <si>
    <t>Stephen Crystallisation £100,000 (£25,000 PCLS) (*1)</t>
  </si>
  <si>
    <t>Jenny Crystallisation £100,000 (£25,000 PCLS) (*1)</t>
  </si>
  <si>
    <t>Stephen Crystallisation £120,000 (£30,000 PCLS) (*1)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</si>
</sst>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2" borderId="0" xfId="0" applyFill="1"/>
    <xf numFmtId="0" fontId="0" fillId="3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8B82-C50E-40C3-A7F0-7C802F088269}">
  <dimension ref="A1:R25"/>
  <sheetViews>
    <sheetView tabSelected="1" topLeftCell="A7" workbookViewId="0">
      <selection activeCell="D31" sqref="D31"/>
    </sheetView>
  </sheetViews>
  <sheetFormatPr defaultRowHeight="15" x14ac:dyDescent="0.25"/>
  <cols>
    <col min="1" max="1" width="15.5703125" customWidth="1"/>
    <col min="2" max="2" width="18.5703125" style="1" customWidth="1"/>
    <col min="3" max="3" width="15.42578125" style="1" customWidth="1"/>
    <col min="4" max="4" width="57.28515625" customWidth="1"/>
    <col min="5" max="5" width="15.5703125" customWidth="1"/>
    <col min="6" max="6" width="15.5703125" style="2" customWidth="1"/>
    <col min="7" max="7" width="14.140625" style="1" customWidth="1"/>
    <col min="8" max="8" width="15" style="2" customWidth="1"/>
    <col min="9" max="9" width="13.140625" style="1" customWidth="1"/>
    <col min="10" max="10" width="15.140625" style="2" customWidth="1"/>
    <col min="11" max="11" width="15.140625" style="1" customWidth="1"/>
    <col min="12" max="12" width="15.140625" style="2" customWidth="1"/>
    <col min="13" max="13" width="14.140625" style="1" customWidth="1"/>
    <col min="14" max="14" width="10.28515625" style="2" customWidth="1"/>
    <col min="15" max="15" width="11.85546875" style="1" customWidth="1"/>
    <col min="16" max="16" width="13.140625" style="2" customWidth="1"/>
    <col min="17" max="17" width="14.140625" style="1" customWidth="1"/>
    <col min="18" max="18" width="11.7109375" style="2" customWidth="1"/>
  </cols>
  <sheetData>
    <row r="1" spans="1:18" x14ac:dyDescent="0.25">
      <c r="A1" t="s">
        <v>0</v>
      </c>
      <c r="B1" s="1" t="s">
        <v>2</v>
      </c>
      <c r="C1" s="1" t="s">
        <v>1</v>
      </c>
      <c r="D1" t="s">
        <v>3</v>
      </c>
      <c r="E1" t="s">
        <v>4</v>
      </c>
      <c r="F1" s="2" t="s">
        <v>5</v>
      </c>
      <c r="G1" s="1" t="s">
        <v>13</v>
      </c>
      <c r="H1" s="2" t="s">
        <v>14</v>
      </c>
      <c r="I1" s="1" t="s">
        <v>16</v>
      </c>
      <c r="J1" s="2" t="s">
        <v>15</v>
      </c>
      <c r="K1" s="1" t="s">
        <v>6</v>
      </c>
      <c r="L1" s="2" t="s">
        <v>7</v>
      </c>
      <c r="M1" s="1" t="s">
        <v>19</v>
      </c>
      <c r="N1" s="2" t="s">
        <v>7</v>
      </c>
      <c r="O1" s="1" t="s">
        <v>17</v>
      </c>
      <c r="P1" s="2" t="s">
        <v>18</v>
      </c>
      <c r="Q1" s="1" t="s">
        <v>8</v>
      </c>
      <c r="R1" s="2" t="s">
        <v>9</v>
      </c>
    </row>
    <row r="2" spans="1:18" x14ac:dyDescent="0.25">
      <c r="A2" s="3">
        <v>40638</v>
      </c>
      <c r="B2" s="1">
        <v>0</v>
      </c>
      <c r="C2" s="1">
        <v>1749287</v>
      </c>
      <c r="D2" t="s">
        <v>11</v>
      </c>
      <c r="E2" s="1">
        <f>C2/2</f>
        <v>874643.5</v>
      </c>
      <c r="F2" s="2">
        <f>E2/C2</f>
        <v>0.5</v>
      </c>
      <c r="G2" s="1">
        <f>C2/2</f>
        <v>874643.5</v>
      </c>
      <c r="H2" s="2">
        <f>G2/E2</f>
        <v>1</v>
      </c>
      <c r="I2" s="1">
        <v>0</v>
      </c>
      <c r="J2" s="2">
        <f>I2/E2</f>
        <v>0</v>
      </c>
      <c r="K2" s="1">
        <f>C2/2</f>
        <v>874643.5</v>
      </c>
      <c r="L2" s="2">
        <f>K2/C2</f>
        <v>0.5</v>
      </c>
      <c r="M2" s="1">
        <f>C2/2</f>
        <v>874643.5</v>
      </c>
      <c r="N2" s="2">
        <f>M2/K2</f>
        <v>1</v>
      </c>
      <c r="O2" s="1">
        <v>0</v>
      </c>
      <c r="P2" s="2">
        <f>O2/K2</f>
        <v>0</v>
      </c>
      <c r="Q2" s="1">
        <f>G2+I2+M2+O2</f>
        <v>1749287</v>
      </c>
      <c r="R2" s="2">
        <f>F2+L2</f>
        <v>1</v>
      </c>
    </row>
    <row r="3" spans="1:18" x14ac:dyDescent="0.25">
      <c r="A3" s="3">
        <v>41004</v>
      </c>
      <c r="B3" s="1">
        <v>0</v>
      </c>
      <c r="C3" s="1">
        <v>1990952</v>
      </c>
      <c r="D3" t="s">
        <v>10</v>
      </c>
      <c r="E3" s="1">
        <f t="shared" ref="E3:E9" si="0">C3/2</f>
        <v>995476</v>
      </c>
      <c r="F3" s="2">
        <f t="shared" ref="F3:F20" si="1">E3/C3</f>
        <v>0.5</v>
      </c>
      <c r="G3" s="1">
        <f>C3/2</f>
        <v>995476</v>
      </c>
      <c r="H3" s="2">
        <f t="shared" ref="H3:H21" si="2">G3/E3</f>
        <v>1</v>
      </c>
      <c r="I3" s="1">
        <v>0</v>
      </c>
      <c r="J3" s="2">
        <f t="shared" ref="J3:J21" si="3">I3/E3</f>
        <v>0</v>
      </c>
      <c r="K3" s="1">
        <f t="shared" ref="K3:K9" si="4">C3/2</f>
        <v>995476</v>
      </c>
      <c r="L3" s="2">
        <f t="shared" ref="L3:L21" si="5">K3/C3</f>
        <v>0.5</v>
      </c>
      <c r="M3" s="1">
        <f>C3/2</f>
        <v>995476</v>
      </c>
      <c r="N3" s="2">
        <f t="shared" ref="N3:N21" si="6">M3/K3</f>
        <v>1</v>
      </c>
      <c r="O3" s="1">
        <v>0</v>
      </c>
      <c r="P3" s="2">
        <f t="shared" ref="P3:P21" si="7">O3/K3</f>
        <v>0</v>
      </c>
      <c r="Q3" s="1">
        <f t="shared" ref="Q3:Q21" si="8">G3+I3+M3+O3</f>
        <v>1990952</v>
      </c>
      <c r="R3" s="2">
        <f t="shared" ref="R3:R21" si="9">F3+L3</f>
        <v>1</v>
      </c>
    </row>
    <row r="4" spans="1:18" x14ac:dyDescent="0.25">
      <c r="A4" s="3">
        <v>41369</v>
      </c>
      <c r="B4" s="1">
        <v>0</v>
      </c>
      <c r="C4" s="1">
        <v>2660657</v>
      </c>
      <c r="D4" t="s">
        <v>10</v>
      </c>
      <c r="E4" s="1">
        <f t="shared" si="0"/>
        <v>1330328.5</v>
      </c>
      <c r="F4" s="2">
        <f t="shared" si="1"/>
        <v>0.5</v>
      </c>
      <c r="G4" s="1">
        <f>C4/2</f>
        <v>1330328.5</v>
      </c>
      <c r="H4" s="2">
        <f t="shared" si="2"/>
        <v>1</v>
      </c>
      <c r="I4" s="1">
        <v>0</v>
      </c>
      <c r="J4" s="2">
        <f t="shared" si="3"/>
        <v>0</v>
      </c>
      <c r="K4" s="1">
        <f t="shared" si="4"/>
        <v>1330328.5</v>
      </c>
      <c r="L4" s="2">
        <f t="shared" si="5"/>
        <v>0.5</v>
      </c>
      <c r="M4" s="1">
        <f>C4/2</f>
        <v>1330328.5</v>
      </c>
      <c r="N4" s="2">
        <f t="shared" si="6"/>
        <v>1</v>
      </c>
      <c r="O4" s="1">
        <v>0</v>
      </c>
      <c r="P4" s="2">
        <f t="shared" si="7"/>
        <v>0</v>
      </c>
      <c r="Q4" s="1">
        <f t="shared" si="8"/>
        <v>2660657</v>
      </c>
      <c r="R4" s="2">
        <f t="shared" si="9"/>
        <v>1</v>
      </c>
    </row>
    <row r="5" spans="1:18" x14ac:dyDescent="0.25">
      <c r="A5" s="3">
        <v>41734</v>
      </c>
      <c r="B5" s="1">
        <v>0</v>
      </c>
      <c r="C5" s="1">
        <v>2880878</v>
      </c>
      <c r="D5" t="s">
        <v>10</v>
      </c>
      <c r="E5" s="1">
        <f t="shared" si="0"/>
        <v>1440439</v>
      </c>
      <c r="F5" s="2">
        <f t="shared" si="1"/>
        <v>0.5</v>
      </c>
      <c r="G5" s="1">
        <f>C5/2</f>
        <v>1440439</v>
      </c>
      <c r="H5" s="2">
        <f t="shared" si="2"/>
        <v>1</v>
      </c>
      <c r="I5" s="1">
        <v>0</v>
      </c>
      <c r="J5" s="2">
        <f t="shared" si="3"/>
        <v>0</v>
      </c>
      <c r="K5" s="1">
        <f t="shared" si="4"/>
        <v>1440439</v>
      </c>
      <c r="L5" s="2">
        <f t="shared" si="5"/>
        <v>0.5</v>
      </c>
      <c r="M5" s="1">
        <f>C5/2</f>
        <v>1440439</v>
      </c>
      <c r="N5" s="2">
        <f t="shared" si="6"/>
        <v>1</v>
      </c>
      <c r="O5" s="1">
        <v>0</v>
      </c>
      <c r="P5" s="2">
        <f t="shared" si="7"/>
        <v>0</v>
      </c>
      <c r="Q5" s="1">
        <f t="shared" si="8"/>
        <v>2880878</v>
      </c>
      <c r="R5" s="2">
        <f t="shared" si="9"/>
        <v>1</v>
      </c>
    </row>
    <row r="6" spans="1:18" x14ac:dyDescent="0.25">
      <c r="A6" s="3">
        <v>42099</v>
      </c>
      <c r="B6" s="1">
        <v>0</v>
      </c>
      <c r="C6" s="1">
        <v>2748508</v>
      </c>
      <c r="D6" t="s">
        <v>10</v>
      </c>
      <c r="E6" s="1">
        <f t="shared" si="0"/>
        <v>1374254</v>
      </c>
      <c r="F6" s="2">
        <f t="shared" si="1"/>
        <v>0.5</v>
      </c>
      <c r="G6" s="1">
        <f>C6/2</f>
        <v>1374254</v>
      </c>
      <c r="H6" s="2">
        <f t="shared" si="2"/>
        <v>1</v>
      </c>
      <c r="I6" s="1">
        <v>0</v>
      </c>
      <c r="J6" s="2">
        <f t="shared" si="3"/>
        <v>0</v>
      </c>
      <c r="K6" s="1">
        <f t="shared" si="4"/>
        <v>1374254</v>
      </c>
      <c r="L6" s="2">
        <f t="shared" si="5"/>
        <v>0.5</v>
      </c>
      <c r="M6" s="1">
        <f>C6/2</f>
        <v>1374254</v>
      </c>
      <c r="N6" s="2">
        <f t="shared" si="6"/>
        <v>1</v>
      </c>
      <c r="O6" s="1">
        <v>0</v>
      </c>
      <c r="P6" s="2">
        <f t="shared" si="7"/>
        <v>0</v>
      </c>
      <c r="Q6" s="1">
        <f t="shared" si="8"/>
        <v>2748508</v>
      </c>
      <c r="R6" s="2">
        <f t="shared" si="9"/>
        <v>1</v>
      </c>
    </row>
    <row r="7" spans="1:18" x14ac:dyDescent="0.25">
      <c r="A7" s="3">
        <v>42465</v>
      </c>
      <c r="B7" s="1">
        <v>0</v>
      </c>
      <c r="C7" s="1">
        <v>2500063</v>
      </c>
      <c r="D7" t="s">
        <v>10</v>
      </c>
      <c r="E7" s="1">
        <f t="shared" si="0"/>
        <v>1250031.5</v>
      </c>
      <c r="F7" s="2">
        <f t="shared" si="1"/>
        <v>0.5</v>
      </c>
      <c r="G7" s="1">
        <f>C7/2</f>
        <v>1250031.5</v>
      </c>
      <c r="H7" s="2">
        <f t="shared" si="2"/>
        <v>1</v>
      </c>
      <c r="I7" s="1">
        <v>0</v>
      </c>
      <c r="J7" s="2">
        <f t="shared" si="3"/>
        <v>0</v>
      </c>
      <c r="K7" s="1">
        <f t="shared" si="4"/>
        <v>1250031.5</v>
      </c>
      <c r="L7" s="2">
        <f t="shared" si="5"/>
        <v>0.5</v>
      </c>
      <c r="M7" s="1">
        <f>C7/2</f>
        <v>1250031.5</v>
      </c>
      <c r="N7" s="2">
        <f t="shared" si="6"/>
        <v>1</v>
      </c>
      <c r="O7" s="1">
        <v>0</v>
      </c>
      <c r="P7" s="2">
        <f t="shared" si="7"/>
        <v>0</v>
      </c>
      <c r="Q7" s="1">
        <f t="shared" si="8"/>
        <v>2500063</v>
      </c>
      <c r="R7" s="2">
        <f t="shared" si="9"/>
        <v>1</v>
      </c>
    </row>
    <row r="8" spans="1:18" x14ac:dyDescent="0.25">
      <c r="A8" s="3">
        <v>42830</v>
      </c>
      <c r="B8" s="1">
        <v>0</v>
      </c>
      <c r="C8" s="1">
        <v>2794613</v>
      </c>
      <c r="D8" t="s">
        <v>10</v>
      </c>
      <c r="E8" s="1">
        <f t="shared" si="0"/>
        <v>1397306.5</v>
      </c>
      <c r="F8" s="2">
        <f t="shared" si="1"/>
        <v>0.5</v>
      </c>
      <c r="G8" s="1">
        <f>C8/2</f>
        <v>1397306.5</v>
      </c>
      <c r="H8" s="2">
        <f t="shared" si="2"/>
        <v>1</v>
      </c>
      <c r="I8" s="1">
        <v>0</v>
      </c>
      <c r="J8" s="2">
        <f t="shared" si="3"/>
        <v>0</v>
      </c>
      <c r="K8" s="1">
        <f t="shared" si="4"/>
        <v>1397306.5</v>
      </c>
      <c r="L8" s="2">
        <f t="shared" si="5"/>
        <v>0.5</v>
      </c>
      <c r="M8" s="1">
        <f>C8/2</f>
        <v>1397306.5</v>
      </c>
      <c r="N8" s="2">
        <f t="shared" si="6"/>
        <v>1</v>
      </c>
      <c r="O8" s="1">
        <v>0</v>
      </c>
      <c r="P8" s="2">
        <f t="shared" si="7"/>
        <v>0</v>
      </c>
      <c r="Q8" s="1">
        <f t="shared" si="8"/>
        <v>2794613</v>
      </c>
      <c r="R8" s="2">
        <f t="shared" si="9"/>
        <v>1</v>
      </c>
    </row>
    <row r="9" spans="1:18" x14ac:dyDescent="0.25">
      <c r="A9" s="3">
        <v>43136</v>
      </c>
      <c r="B9" s="1">
        <v>0</v>
      </c>
      <c r="C9" s="1">
        <v>3193237</v>
      </c>
      <c r="D9" t="s">
        <v>12</v>
      </c>
      <c r="E9" s="1">
        <f t="shared" si="0"/>
        <v>1596618.5</v>
      </c>
      <c r="F9" s="2">
        <f t="shared" si="1"/>
        <v>0.5</v>
      </c>
      <c r="G9" s="1">
        <f>C9/2</f>
        <v>1596618.5</v>
      </c>
      <c r="H9" s="2">
        <f t="shared" si="2"/>
        <v>1</v>
      </c>
      <c r="I9" s="1">
        <v>0</v>
      </c>
      <c r="J9" s="2">
        <f t="shared" si="3"/>
        <v>0</v>
      </c>
      <c r="K9" s="1">
        <f t="shared" si="4"/>
        <v>1596618.5</v>
      </c>
      <c r="L9" s="2">
        <f t="shared" si="5"/>
        <v>0.5</v>
      </c>
      <c r="M9" s="1">
        <f>C9/2</f>
        <v>1596618.5</v>
      </c>
      <c r="N9" s="2">
        <f t="shared" si="6"/>
        <v>1</v>
      </c>
      <c r="O9" s="1">
        <v>0</v>
      </c>
      <c r="P9" s="2">
        <f t="shared" si="7"/>
        <v>0</v>
      </c>
      <c r="Q9" s="1">
        <f t="shared" si="8"/>
        <v>3193237</v>
      </c>
      <c r="R9" s="2">
        <f t="shared" si="9"/>
        <v>1</v>
      </c>
    </row>
    <row r="10" spans="1:18" x14ac:dyDescent="0.25">
      <c r="A10" s="3">
        <v>43136</v>
      </c>
      <c r="B10" s="1">
        <v>-10000</v>
      </c>
      <c r="C10" s="1">
        <f>C9+B10</f>
        <v>3183237</v>
      </c>
      <c r="D10" t="s">
        <v>20</v>
      </c>
      <c r="E10" s="1">
        <f>E9-10000</f>
        <v>1586618.5</v>
      </c>
      <c r="F10" s="2">
        <f t="shared" si="1"/>
        <v>0.49842927183869751</v>
      </c>
      <c r="G10" s="1">
        <f>G9-40000</f>
        <v>1556618.5</v>
      </c>
      <c r="H10" s="2">
        <f t="shared" si="2"/>
        <v>0.98109186297777318</v>
      </c>
      <c r="I10" s="1">
        <v>30000</v>
      </c>
      <c r="J10" s="2">
        <f t="shared" si="3"/>
        <v>1.890813702222683E-2</v>
      </c>
      <c r="K10" s="1">
        <f>K9</f>
        <v>1596618.5</v>
      </c>
      <c r="L10" s="2">
        <f t="shared" si="5"/>
        <v>0.50157072816130244</v>
      </c>
      <c r="M10" s="1">
        <f>M9</f>
        <v>1596618.5</v>
      </c>
      <c r="N10" s="2">
        <f t="shared" si="6"/>
        <v>1</v>
      </c>
      <c r="O10" s="1">
        <f>O9</f>
        <v>0</v>
      </c>
      <c r="P10" s="2">
        <f t="shared" si="7"/>
        <v>0</v>
      </c>
      <c r="Q10" s="1">
        <f t="shared" si="8"/>
        <v>3183237</v>
      </c>
      <c r="R10" s="2">
        <f t="shared" si="9"/>
        <v>1</v>
      </c>
    </row>
    <row r="11" spans="1:18" x14ac:dyDescent="0.25">
      <c r="A11" s="3">
        <v>43188</v>
      </c>
      <c r="B11" s="1">
        <v>0</v>
      </c>
      <c r="C11" s="1">
        <f>3037102+17000</f>
        <v>3054102</v>
      </c>
      <c r="D11" t="s">
        <v>12</v>
      </c>
      <c r="E11" s="1">
        <f>C11*F10</f>
        <v>1522253.8359811096</v>
      </c>
      <c r="F11" s="2">
        <f t="shared" si="1"/>
        <v>0.49842927183869745</v>
      </c>
      <c r="G11" s="1">
        <f>E11*H10</f>
        <v>1493470.8518677684</v>
      </c>
      <c r="H11" s="2">
        <f t="shared" si="2"/>
        <v>0.98109186297777318</v>
      </c>
      <c r="I11" s="1">
        <f>E11*J10</f>
        <v>28782.984113341226</v>
      </c>
      <c r="J11" s="2">
        <f t="shared" si="3"/>
        <v>1.890813702222683E-2</v>
      </c>
      <c r="K11" s="1">
        <f>C11*L10</f>
        <v>1531848.1640188901</v>
      </c>
      <c r="L11" s="2">
        <f t="shared" si="5"/>
        <v>0.50157072816130244</v>
      </c>
      <c r="M11" s="1">
        <f>K11*N10</f>
        <v>1531848.1640188901</v>
      </c>
      <c r="N11" s="2">
        <f t="shared" si="6"/>
        <v>1</v>
      </c>
      <c r="O11" s="1">
        <f>K11*P10</f>
        <v>0</v>
      </c>
      <c r="P11" s="2">
        <f t="shared" si="7"/>
        <v>0</v>
      </c>
      <c r="Q11" s="1">
        <f t="shared" si="8"/>
        <v>3054102</v>
      </c>
      <c r="R11" s="2">
        <f t="shared" si="9"/>
        <v>0.99999999999999989</v>
      </c>
    </row>
    <row r="12" spans="1:18" x14ac:dyDescent="0.25">
      <c r="A12" s="3">
        <v>43188</v>
      </c>
      <c r="B12" s="1">
        <v>-17000</v>
      </c>
      <c r="C12" s="1">
        <f>C11+B12</f>
        <v>3037102</v>
      </c>
      <c r="D12" t="s">
        <v>21</v>
      </c>
      <c r="E12" s="1">
        <f>E11+B12</f>
        <v>1505253.8359811096</v>
      </c>
      <c r="F12" s="2">
        <f t="shared" si="1"/>
        <v>0.49562175915761458</v>
      </c>
      <c r="G12" s="1">
        <f>G11-68000</f>
        <v>1425470.8518677684</v>
      </c>
      <c r="H12" s="2">
        <f t="shared" si="2"/>
        <v>0.94699699000511806</v>
      </c>
      <c r="I12" s="1">
        <f>I11+(68000-17000)</f>
        <v>79782.984113341226</v>
      </c>
      <c r="J12" s="2">
        <f t="shared" si="3"/>
        <v>5.3003009994882E-2</v>
      </c>
      <c r="K12" s="1">
        <f>K11</f>
        <v>1531848.1640188901</v>
      </c>
      <c r="L12" s="2">
        <f t="shared" si="5"/>
        <v>0.50437824084238536</v>
      </c>
      <c r="M12" s="1">
        <f t="shared" ref="M12:M21" si="10">K12*N11</f>
        <v>1531848.1640188901</v>
      </c>
      <c r="N12" s="2">
        <f t="shared" si="6"/>
        <v>1</v>
      </c>
      <c r="O12" s="1">
        <f t="shared" ref="O12:O21" si="11">K12*P11</f>
        <v>0</v>
      </c>
      <c r="P12" s="2">
        <f t="shared" si="7"/>
        <v>0</v>
      </c>
      <c r="Q12" s="1">
        <f t="shared" si="8"/>
        <v>3037102</v>
      </c>
      <c r="R12" s="2">
        <f t="shared" si="9"/>
        <v>1</v>
      </c>
    </row>
    <row r="13" spans="1:18" x14ac:dyDescent="0.25">
      <c r="A13" s="3">
        <v>43273</v>
      </c>
      <c r="B13" s="1">
        <v>0</v>
      </c>
      <c r="C13" s="1">
        <f>3418290+15000</f>
        <v>3433290</v>
      </c>
      <c r="D13" t="s">
        <v>12</v>
      </c>
      <c r="E13" s="1">
        <f>C13*F12</f>
        <v>1701613.2294982467</v>
      </c>
      <c r="F13" s="2">
        <f t="shared" si="1"/>
        <v>0.49562175915761464</v>
      </c>
      <c r="G13" s="1">
        <f>E13*H12</f>
        <v>1611422.6064877277</v>
      </c>
      <c r="H13" s="2">
        <f t="shared" si="2"/>
        <v>0.94699699000511806</v>
      </c>
      <c r="I13" s="1">
        <f>E13*J12</f>
        <v>90190.623010519004</v>
      </c>
      <c r="J13" s="2">
        <f t="shared" si="3"/>
        <v>5.3003009994882E-2</v>
      </c>
      <c r="K13" s="1">
        <f>C13*L12</f>
        <v>1731676.7705017533</v>
      </c>
      <c r="L13" s="2">
        <f t="shared" si="5"/>
        <v>0.50437824084238536</v>
      </c>
      <c r="M13" s="1">
        <f t="shared" si="10"/>
        <v>1731676.7705017533</v>
      </c>
      <c r="N13" s="2">
        <f t="shared" si="6"/>
        <v>1</v>
      </c>
      <c r="O13" s="1">
        <f t="shared" si="11"/>
        <v>0</v>
      </c>
      <c r="P13" s="2">
        <f t="shared" si="7"/>
        <v>0</v>
      </c>
      <c r="Q13" s="1">
        <f t="shared" si="8"/>
        <v>3433290</v>
      </c>
      <c r="R13" s="2">
        <f t="shared" si="9"/>
        <v>1</v>
      </c>
    </row>
    <row r="14" spans="1:18" x14ac:dyDescent="0.25">
      <c r="A14" s="3">
        <v>43273</v>
      </c>
      <c r="B14" s="1">
        <v>-15000</v>
      </c>
      <c r="C14" s="1">
        <f>C13+B14</f>
        <v>3418290</v>
      </c>
      <c r="D14" t="s">
        <v>22</v>
      </c>
      <c r="E14" s="1">
        <f>E13+B14</f>
        <v>1686613.2294982467</v>
      </c>
      <c r="F14" s="2">
        <f t="shared" si="1"/>
        <v>0.49340846724480564</v>
      </c>
      <c r="G14" s="1">
        <f>G13-60000</f>
        <v>1551422.6064877277</v>
      </c>
      <c r="H14" s="2">
        <f t="shared" si="2"/>
        <v>0.91984491723052764</v>
      </c>
      <c r="I14" s="1">
        <f>I13+45000</f>
        <v>135190.62301051902</v>
      </c>
      <c r="J14" s="2">
        <f t="shared" si="3"/>
        <v>8.0155082769472349E-2</v>
      </c>
      <c r="K14" s="1">
        <f>K13</f>
        <v>1731676.7705017533</v>
      </c>
      <c r="L14" s="2">
        <f t="shared" si="5"/>
        <v>0.50659153275519431</v>
      </c>
      <c r="M14" s="1">
        <f t="shared" si="10"/>
        <v>1731676.7705017533</v>
      </c>
      <c r="N14" s="2">
        <f t="shared" si="6"/>
        <v>1</v>
      </c>
      <c r="O14" s="1">
        <f t="shared" si="11"/>
        <v>0</v>
      </c>
      <c r="P14" s="2">
        <f t="shared" si="7"/>
        <v>0</v>
      </c>
      <c r="Q14" s="1">
        <f t="shared" si="8"/>
        <v>3418290</v>
      </c>
      <c r="R14" s="2">
        <f t="shared" si="9"/>
        <v>1</v>
      </c>
    </row>
    <row r="15" spans="1:18" x14ac:dyDescent="0.25">
      <c r="A15" s="3">
        <v>43301</v>
      </c>
      <c r="B15" s="1">
        <v>0</v>
      </c>
      <c r="C15" s="1">
        <f>3466365+20000</f>
        <v>3486365</v>
      </c>
      <c r="D15" t="s">
        <v>12</v>
      </c>
      <c r="E15" s="1">
        <f>C15*F14</f>
        <v>1720202.0109059368</v>
      </c>
      <c r="F15" s="2">
        <f t="shared" si="1"/>
        <v>0.49340846724480564</v>
      </c>
      <c r="G15" s="1">
        <f>E15*H14</f>
        <v>1582319.0763415587</v>
      </c>
      <c r="H15" s="2">
        <f t="shared" si="2"/>
        <v>0.91984491723052764</v>
      </c>
      <c r="I15" s="1">
        <f>E15*J14</f>
        <v>137882.93456437814</v>
      </c>
      <c r="J15" s="2">
        <f t="shared" si="3"/>
        <v>8.0155082769472349E-2</v>
      </c>
      <c r="K15" s="1">
        <f>C15*L14</f>
        <v>1766162.9890940629</v>
      </c>
      <c r="L15" s="2">
        <f t="shared" si="5"/>
        <v>0.50659153275519431</v>
      </c>
      <c r="M15" s="1">
        <f t="shared" si="10"/>
        <v>1766162.9890940629</v>
      </c>
      <c r="N15" s="2">
        <f t="shared" si="6"/>
        <v>1</v>
      </c>
      <c r="O15" s="1">
        <f t="shared" si="11"/>
        <v>0</v>
      </c>
      <c r="P15" s="2">
        <f t="shared" si="7"/>
        <v>0</v>
      </c>
      <c r="Q15" s="1">
        <f t="shared" si="8"/>
        <v>3486365</v>
      </c>
      <c r="R15" s="2">
        <f t="shared" si="9"/>
        <v>1</v>
      </c>
    </row>
    <row r="16" spans="1:18" x14ac:dyDescent="0.25">
      <c r="A16" s="3">
        <v>43301</v>
      </c>
      <c r="B16" s="1">
        <v>-20000</v>
      </c>
      <c r="C16" s="1">
        <f>C15+B16</f>
        <v>3466365</v>
      </c>
      <c r="D16" t="s">
        <v>23</v>
      </c>
      <c r="E16" s="1">
        <f>E15+B16</f>
        <v>1700202.0109059368</v>
      </c>
      <c r="F16" s="2">
        <f t="shared" si="1"/>
        <v>0.49048556943828386</v>
      </c>
      <c r="G16" s="1">
        <f>G15-80000</f>
        <v>1502319.0763415587</v>
      </c>
      <c r="H16" s="2">
        <f t="shared" si="2"/>
        <v>0.8836121041528836</v>
      </c>
      <c r="I16" s="1">
        <f>I15+60000</f>
        <v>197882.93456437814</v>
      </c>
      <c r="J16" s="2">
        <f t="shared" si="3"/>
        <v>0.11638789584711647</v>
      </c>
      <c r="K16" s="1">
        <f>K15</f>
        <v>1766162.9890940629</v>
      </c>
      <c r="L16" s="2">
        <f t="shared" si="5"/>
        <v>0.50951443056171608</v>
      </c>
      <c r="M16" s="1">
        <f t="shared" si="10"/>
        <v>1766162.9890940629</v>
      </c>
      <c r="N16" s="2">
        <f t="shared" si="6"/>
        <v>1</v>
      </c>
      <c r="O16" s="1">
        <f t="shared" si="11"/>
        <v>0</v>
      </c>
      <c r="P16" s="2">
        <f t="shared" si="7"/>
        <v>0</v>
      </c>
      <c r="Q16" s="1">
        <f t="shared" si="8"/>
        <v>3466365</v>
      </c>
      <c r="R16" s="2">
        <f t="shared" si="9"/>
        <v>1</v>
      </c>
    </row>
    <row r="17" spans="1:18" x14ac:dyDescent="0.25">
      <c r="A17" s="3">
        <v>43399</v>
      </c>
      <c r="B17" s="1">
        <v>-25000</v>
      </c>
      <c r="C17" s="1">
        <f>C16+B17</f>
        <v>3441365</v>
      </c>
      <c r="D17" s="4" t="s">
        <v>26</v>
      </c>
      <c r="E17" s="1">
        <f>E16+B17</f>
        <v>1675202.0109059368</v>
      </c>
      <c r="F17" s="2">
        <f t="shared" si="1"/>
        <v>0.48678417166035476</v>
      </c>
      <c r="G17" s="1">
        <f>G16-100000</f>
        <v>1402319.0763415587</v>
      </c>
      <c r="H17" s="2">
        <f t="shared" si="2"/>
        <v>0.83710446096181257</v>
      </c>
      <c r="I17" s="1">
        <f>I16+75000</f>
        <v>272882.93456437811</v>
      </c>
      <c r="J17" s="2">
        <f t="shared" si="3"/>
        <v>0.16289553903818743</v>
      </c>
      <c r="K17" s="1">
        <f>K16</f>
        <v>1766162.9890940629</v>
      </c>
      <c r="L17" s="2">
        <f t="shared" si="5"/>
        <v>0.51321582833964519</v>
      </c>
      <c r="M17" s="1">
        <f t="shared" si="10"/>
        <v>1766162.9890940629</v>
      </c>
      <c r="N17" s="2">
        <f t="shared" si="6"/>
        <v>1</v>
      </c>
      <c r="O17" s="1">
        <f t="shared" si="11"/>
        <v>0</v>
      </c>
      <c r="P17" s="2">
        <f t="shared" si="7"/>
        <v>0</v>
      </c>
      <c r="Q17" s="1">
        <f t="shared" si="8"/>
        <v>3441365</v>
      </c>
      <c r="R17" s="2">
        <f t="shared" si="9"/>
        <v>1</v>
      </c>
    </row>
    <row r="18" spans="1:18" x14ac:dyDescent="0.25">
      <c r="A18" s="3">
        <v>43448</v>
      </c>
      <c r="B18" s="1">
        <v>-25000</v>
      </c>
      <c r="C18" s="1">
        <f>C17+B18</f>
        <v>3416365</v>
      </c>
      <c r="D18" s="4" t="s">
        <v>27</v>
      </c>
      <c r="E18" s="1">
        <f>E17</f>
        <v>1675202.0109059368</v>
      </c>
      <c r="F18" s="2">
        <f t="shared" si="1"/>
        <v>0.49034632157452052</v>
      </c>
      <c r="G18" s="1">
        <f>G17</f>
        <v>1402319.0763415587</v>
      </c>
      <c r="H18" s="2">
        <f t="shared" si="2"/>
        <v>0.83710446096181257</v>
      </c>
      <c r="I18" s="1">
        <f>I17</f>
        <v>272882.93456437811</v>
      </c>
      <c r="J18" s="2">
        <f t="shared" si="3"/>
        <v>0.16289553903818743</v>
      </c>
      <c r="K18" s="1">
        <f>K17+B18</f>
        <v>1741162.9890940629</v>
      </c>
      <c r="L18" s="2">
        <f t="shared" si="5"/>
        <v>0.50965367842547937</v>
      </c>
      <c r="M18" s="1">
        <f>M17-100000</f>
        <v>1666162.9890940629</v>
      </c>
      <c r="N18" s="2">
        <f t="shared" si="6"/>
        <v>0.95692534215936731</v>
      </c>
      <c r="O18" s="1">
        <f>75000</f>
        <v>75000</v>
      </c>
      <c r="P18" s="2">
        <f t="shared" si="7"/>
        <v>4.307465784063267E-2</v>
      </c>
      <c r="Q18" s="1">
        <f t="shared" si="8"/>
        <v>3416365</v>
      </c>
      <c r="R18" s="2">
        <f t="shared" si="9"/>
        <v>0.99999999999999989</v>
      </c>
    </row>
    <row r="19" spans="1:18" x14ac:dyDescent="0.25">
      <c r="A19" s="3">
        <v>43560</v>
      </c>
      <c r="B19" s="1">
        <v>0</v>
      </c>
      <c r="C19" s="1">
        <v>3232354</v>
      </c>
      <c r="D19" t="s">
        <v>10</v>
      </c>
      <c r="E19" s="1">
        <f>C19*F18</f>
        <v>1584972.8939266878</v>
      </c>
      <c r="F19" s="2">
        <f t="shared" si="1"/>
        <v>0.49034632157452052</v>
      </c>
      <c r="G19" s="1">
        <f>E19*H18</f>
        <v>1326787.8800095841</v>
      </c>
      <c r="H19" s="2">
        <f t="shared" si="2"/>
        <v>0.83710446096181257</v>
      </c>
      <c r="I19" s="1">
        <f>E19*J18</f>
        <v>258185.01391710367</v>
      </c>
      <c r="J19" s="2">
        <f t="shared" si="3"/>
        <v>0.16289553903818743</v>
      </c>
      <c r="K19" s="1">
        <f>C19*L18</f>
        <v>1647381.106073312</v>
      </c>
      <c r="L19" s="2">
        <f t="shared" si="5"/>
        <v>0.50965367842547937</v>
      </c>
      <c r="M19" s="1">
        <f t="shared" si="10"/>
        <v>1576420.728596081</v>
      </c>
      <c r="N19" s="2">
        <f t="shared" si="6"/>
        <v>0.95692534215936731</v>
      </c>
      <c r="O19" s="1">
        <f t="shared" si="11"/>
        <v>70960.377477230912</v>
      </c>
      <c r="P19" s="2">
        <f t="shared" si="7"/>
        <v>4.307465784063267E-2</v>
      </c>
      <c r="Q19" s="1">
        <f t="shared" si="8"/>
        <v>3232353.9999999995</v>
      </c>
      <c r="R19" s="2">
        <f t="shared" si="9"/>
        <v>0.99999999999999989</v>
      </c>
    </row>
    <row r="20" spans="1:18" x14ac:dyDescent="0.25">
      <c r="A20" s="3">
        <v>43573</v>
      </c>
      <c r="B20" s="1">
        <v>-30000</v>
      </c>
      <c r="C20" s="1">
        <f>C19+B20</f>
        <v>3202354</v>
      </c>
      <c r="D20" s="4" t="s">
        <v>28</v>
      </c>
      <c r="E20" s="1">
        <f>E19+B20</f>
        <v>1554972.8939266878</v>
      </c>
      <c r="F20" s="2">
        <f t="shared" si="1"/>
        <v>0.48557183057422376</v>
      </c>
      <c r="G20" s="1">
        <f>G19-120000</f>
        <v>1206787.8800095841</v>
      </c>
      <c r="H20" s="2">
        <f t="shared" si="2"/>
        <v>0.77608290454642515</v>
      </c>
      <c r="I20" s="1">
        <f>I19+90000</f>
        <v>348185.01391710364</v>
      </c>
      <c r="J20" s="2">
        <f t="shared" si="3"/>
        <v>0.22391709545357483</v>
      </c>
      <c r="K20" s="1">
        <f>K19</f>
        <v>1647381.106073312</v>
      </c>
      <c r="L20" s="2">
        <f t="shared" si="5"/>
        <v>0.51442816942577618</v>
      </c>
      <c r="M20" s="1">
        <f t="shared" si="10"/>
        <v>1576420.728596081</v>
      </c>
      <c r="N20" s="2">
        <f t="shared" si="6"/>
        <v>0.95692534215936731</v>
      </c>
      <c r="O20" s="1">
        <f t="shared" si="11"/>
        <v>70960.377477230912</v>
      </c>
      <c r="P20" s="2">
        <f t="shared" si="7"/>
        <v>4.307465784063267E-2</v>
      </c>
      <c r="Q20" s="1">
        <f t="shared" si="8"/>
        <v>3202353.9999999995</v>
      </c>
      <c r="R20" s="2">
        <f t="shared" si="9"/>
        <v>1</v>
      </c>
    </row>
    <row r="21" spans="1:18" x14ac:dyDescent="0.25">
      <c r="A21" s="3"/>
    </row>
    <row r="22" spans="1:18" x14ac:dyDescent="0.25">
      <c r="A22" s="3"/>
    </row>
    <row r="24" spans="1:18" x14ac:dyDescent="0.25">
      <c r="A24" s="5" t="s">
        <v>24</v>
      </c>
      <c r="B24" s="6"/>
      <c r="C24" s="6"/>
      <c r="D24" s="5" t="s">
        <v>25</v>
      </c>
    </row>
    <row r="25" spans="1:18" x14ac:dyDescent="0.25">
      <c r="A25" s="3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2019-05-20T07:15:41Z</dcterms:created>
  <dcterms:modified xsi:type="dcterms:W3CDTF">2019-05-20T08:56:29Z</dcterms:modified>
</cp:coreProperties>
</file>